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media/image16.png" ContentType="image/png"/>
  <Override PartName="/xl/media/image21.png" ContentType="image/png"/>
  <Override PartName="/xl/media/image17.png" ContentType="image/png"/>
  <Override PartName="/xl/media/image22.png" ContentType="image/png"/>
  <Override PartName="/xl/media/image18.png" ContentType="image/png"/>
  <Override PartName="/xl/media/image19.png" ContentType="image/png"/>
  <Override PartName="/xl/media/image20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ANALÍTICO" sheetId="1" state="visible" r:id="rId2"/>
    <sheet name="COTAÇÕES" sheetId="2" state="visible" r:id="rId3"/>
    <sheet name="COMPOSIÇÕES" sheetId="3" state="visible" r:id="rId4"/>
    <sheet name="CRONOGRAMA FÍSICO-FINANCEIRO" sheetId="4" state="visible" r:id="rId5"/>
    <sheet name="BDI 1" sheetId="5" state="visible" r:id="rId6"/>
    <sheet name="DADOS" sheetId="6" state="hidden" r:id="rId7"/>
  </sheets>
  <definedNames>
    <definedName function="false" hidden="false" localSheetId="4" name="_xlnm.Print_Area" vbProcedure="false">'BDI 1'!$A$1:$G$37</definedName>
    <definedName function="false" hidden="false" localSheetId="2" name="_xlnm.Print_Area" vbProcedure="false">COMPOSIÇÕES!$A$2:$I$48</definedName>
    <definedName function="false" hidden="false" localSheetId="2" name="_xlnm.Print_Titles" vbProcedure="false">COMPOSIÇÕES!$3:$8</definedName>
    <definedName function="false" hidden="false" localSheetId="1" name="_xlnm.Print_Area" vbProcedure="false">COTAÇÕES!$B$2:$J$34</definedName>
    <definedName function="false" hidden="false" localSheetId="3" name="_xlnm.Print_Area" vbProcedure="false">'CRONOGRAMA FÍSICO-FINANCEIRO'!$A$1:$Q$32</definedName>
    <definedName function="false" hidden="false" localSheetId="0" name="_xlnm.Print_Area" vbProcedure="false">'ORÇAMENTO ANALÍTICO'!$A$1:$L$143</definedName>
    <definedName function="false" hidden="false" localSheetId="0" name="_xlnm.Print_Titles" vbProcedure="false">'ORÇAMENTO ANALÍTICO'!$1:$14</definedName>
    <definedName function="false" hidden="false" name="ACRE" vbProcedure="false">NA()</definedName>
    <definedName function="false" hidden="false" name="ademir" vbProcedure="false">NA()</definedName>
    <definedName function="false" hidden="false" name="bosta" vbProcedure="false">NA()</definedName>
    <definedName function="false" hidden="false" name="CA_L" vbProcedure="false">NA()</definedName>
    <definedName function="false" hidden="false" name="concorrentes" vbProcedure="false">NA()</definedName>
    <definedName function="false" hidden="false" name="NCOMPOSICOES" vbProcedure="false">3</definedName>
    <definedName function="false" hidden="false" name="Popular" vbProcedure="false">NA()</definedName>
    <definedName function="false" hidden="false" name="rio" vbProcedure="false">NA()</definedName>
    <definedName function="false" hidden="false" name="SINAPI_AC" vbProcedure="false">NA()</definedName>
    <definedName function="false" hidden="false" name="ss" vbProcedure="false">NA()</definedName>
    <definedName function="false" hidden="false" name="wrn_Cronograma_" vbProcedure="false">NA()</definedName>
    <definedName function="false" hidden="false" name="wrn_GERAL_" vbProcedure="false">NA()</definedName>
    <definedName function="false" hidden="false" name="wrn_PENDENCIAS_" vbProcedure="false">NA()</definedName>
    <definedName function="false" hidden="false" name="_Fill" vbProcedure="false">NA()</definedName>
    <definedName function="false" hidden="false" name="_Key1" vbProcedure="false">NA()</definedName>
    <definedName function="false" hidden="false" name="_Key2" vbProcedure="false">NA()</definedName>
    <definedName function="false" hidden="false" name="_Order1" vbProcedure="false">255</definedName>
    <definedName function="false" hidden="false" name="_Order2" vbProcedure="false">255</definedName>
    <definedName function="false" hidden="false" name="_Sort" vbProcedure="false">NA()</definedName>
    <definedName function="false" hidden="false" name="_xlfn_CONCAT" vbProcedure="false"/>
    <definedName function="false" hidden="false" localSheetId="0" name="_xlnm_Print_Area" vbProcedure="false">'ORÇAMENTO ANALÍTICO'!$A$1:$L$143</definedName>
    <definedName function="false" hidden="false" localSheetId="0" name="_xlnm_Print_Titles" vbProcedure="false">'ORÇAMENTO ANALÍTICO'!$1:$14</definedName>
    <definedName function="false" hidden="false" localSheetId="1" name="ademir" vbProcedure="false">NA()</definedName>
    <definedName function="false" hidden="false" localSheetId="1" name="bosta" vbProcedure="false">NA()</definedName>
    <definedName function="false" hidden="false" localSheetId="1" name="CA_L" vbProcedure="false">NA()</definedName>
    <definedName function="false" hidden="false" localSheetId="1" name="concorrentes" vbProcedure="false">NA()</definedName>
    <definedName function="false" hidden="false" localSheetId="1" name="Popular" vbProcedure="false">NA()</definedName>
    <definedName function="false" hidden="false" localSheetId="1" name="rio" vbProcedure="false">NA()</definedName>
    <definedName function="false" hidden="false" localSheetId="1" name="ss" vbProcedure="false">NA()</definedName>
    <definedName function="false" hidden="false" localSheetId="1" name="wrn_Cronograma_" vbProcedure="false">NA()</definedName>
    <definedName function="false" hidden="false" localSheetId="1" name="wrn_GERAL_" vbProcedure="false">NA()</definedName>
    <definedName function="false" hidden="false" localSheetId="1" name="wrn_PENDENCIAS_" vbProcedure="false">NA()</definedName>
    <definedName function="false" hidden="false" localSheetId="1" name="_Fill" vbProcedure="false">NA()</definedName>
    <definedName function="false" hidden="false" localSheetId="1" name="_Key1" vbProcedure="false">NA()</definedName>
    <definedName function="false" hidden="false" localSheetId="1" name="_Key2" vbProcedure="false">NA()</definedName>
    <definedName function="false" hidden="false" localSheetId="1" name="_xlnm_Print_Area" vbProcedure="false">COTAÇÕES!$B$2:$J$34</definedName>
    <definedName function="false" hidden="false" localSheetId="2" name="ademir" vbProcedure="false">NA()</definedName>
    <definedName function="false" hidden="false" localSheetId="2" name="bosta" vbProcedure="false">NA()</definedName>
    <definedName function="false" hidden="false" localSheetId="2" name="CA_L" vbProcedure="false">NA()</definedName>
    <definedName function="false" hidden="false" localSheetId="2" name="CONCATENAR" vbProcedure="false">CONCATENATE(COMPOSIÇÕES!$B1," ",COMPOSIÇÕES!$C1)</definedName>
    <definedName function="false" hidden="false" localSheetId="2" name="concorrentes" vbProcedure="false">NA()</definedName>
    <definedName function="false" hidden="false" localSheetId="2" name="Popular" vbProcedure="false">NA()</definedName>
    <definedName function="false" hidden="false" localSheetId="2" name="rio" vbProcedure="false">NA()</definedName>
    <definedName function="false" hidden="false" localSheetId="2" name="ss" vbProcedure="false">NA()</definedName>
    <definedName function="false" hidden="false" localSheetId="2" name="wrn_Cronograma_" vbProcedure="false">NA()</definedName>
    <definedName function="false" hidden="false" localSheetId="2" name="wrn_GERAL_" vbProcedure="false">NA()</definedName>
    <definedName function="false" hidden="false" localSheetId="2" name="wrn_PENDENCIAS_" vbProcedure="false">NA()</definedName>
    <definedName function="false" hidden="false" localSheetId="2" name="_Fill" vbProcedure="false">NA()</definedName>
    <definedName function="false" hidden="false" localSheetId="2" name="_Key1" vbProcedure="false">NA()</definedName>
    <definedName function="false" hidden="false" localSheetId="2" name="_xlnm_Print_Area" vbProcedure="false">COMPOSIÇÕES!$A$2:$I$48</definedName>
    <definedName function="false" hidden="false" localSheetId="2" name="_xlnm_Print_Titles" vbProcedure="false">COMPOSIÇÕES!$3:$8</definedName>
    <definedName function="false" hidden="false" localSheetId="3" name="_xlnm_Print_Area" vbProcedure="false">'CRONOGRAMA FÍSICO-FINANCEIRO'!$A$1:$Q$32</definedName>
    <definedName function="false" hidden="false" localSheetId="4" name="_xlnm_Print_Area" vbProcedure="false">'BDI 1'!$A$1:$G$37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<sst xmlns="http://schemas.openxmlformats.org/spreadsheetml/2006/main" count="673" uniqueCount="244">
  <si>
    <t xml:space="preserve">PLANILHA ORÇAMENTÁRIA</t>
  </si>
  <si>
    <t xml:space="preserve">SIM</t>
  </si>
  <si>
    <t xml:space="preserve">NÃO</t>
  </si>
  <si>
    <t xml:space="preserve">OBRA: </t>
  </si>
  <si>
    <t xml:space="preserve">CONTRATAÇÃO DE EMPRESA ESPECIALIZADA EM ENGENHARIA PARA EXECUÇÃO DE OBRAS DE CONSTRUÇÃO DA PONTE NA REGIÃO DO SANTO INÁCIO E ALTINHO NO MUNICÍPIO DE COROMANDEL</t>
  </si>
  <si>
    <t xml:space="preserve"> PROPONENTE: Prefeitura Municipal de Coromandel</t>
  </si>
  <si>
    <t xml:space="preserve">DESON.</t>
  </si>
  <si>
    <t xml:space="preserve">BDI 1</t>
  </si>
  <si>
    <t xml:space="preserve">BDI 2</t>
  </si>
  <si>
    <t xml:space="preserve">DATA BASE</t>
  </si>
  <si>
    <t xml:space="preserve"> LOCAL: Região do Santo Inácio  e Altinho- Coromandel-MG</t>
  </si>
  <si>
    <t xml:space="preserve">SINAPI 06/2025</t>
  </si>
  <si>
    <t xml:space="preserve">ORÇAMENTO ANALÍTICO</t>
  </si>
  <si>
    <t xml:space="preserve">ITEM</t>
  </si>
  <si>
    <t xml:space="preserve">REFERÊNCIA</t>
  </si>
  <si>
    <t xml:space="preserve">CÓDIGO</t>
  </si>
  <si>
    <t xml:space="preserve">DESCRIÇÃO DOS SERVIÇOS</t>
  </si>
  <si>
    <t xml:space="preserve">UND.</t>
  </si>
  <si>
    <t xml:space="preserve">QUANTID.</t>
  </si>
  <si>
    <t xml:space="preserve">CUSTO UNIT. (R$)</t>
  </si>
  <si>
    <t xml:space="preserve">BDI
(%)</t>
  </si>
  <si>
    <t xml:space="preserve">PREÇO UNIT. (R$)</t>
  </si>
  <si>
    <t xml:space="preserve">PREÇO TOTAL
(R$)</t>
  </si>
  <si>
    <t xml:space="preserve">CONTRATAÇÃO DE EMPRESA ESPECIALIZADA EM ENGENHARIA PARA EXECUÇÃO DE OBRAS DE CONSTRUÇÃO DA PONTE NA REGIÃO DO SANTO INÁCIO NO MUNICÍPIO DE COROMANDEL</t>
  </si>
  <si>
    <t xml:space="preserve">PONTE MISTA EM CONCRETO ARMADO E VIGAS METÁLICAS NA REGIÃO DE SANTO INÁCIO</t>
  </si>
  <si>
    <t xml:space="preserve">SERVIÇOS PRELIMINARES</t>
  </si>
  <si>
    <t xml:space="preserve">1.1</t>
  </si>
  <si>
    <t xml:space="preserve">PMC-CPU</t>
  </si>
  <si>
    <t xml:space="preserve">001</t>
  </si>
  <si>
    <t xml:space="preserve"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</si>
  <si>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 xml:space="preserve">UN</t>
  </si>
  <si>
    <t xml:space="preserve">1.2</t>
  </si>
  <si>
    <t xml:space="preserve">002</t>
  </si>
  <si>
    <t xml:space="preserve">LOCAÇÃO DA OBRA (GABARITO)</t>
  </si>
  <si>
    <t xml:space="preserve">M2</t>
  </si>
  <si>
    <t xml:space="preserve">1.3</t>
  </si>
  <si>
    <t xml:space="preserve">SEINFRA</t>
  </si>
  <si>
    <t xml:space="preserve">ED-16349</t>
  </si>
  <si>
    <t xml:space="preserve">LOCAÇÃO DE CONTAINER COM ISOLAMENTO TÉRMINO, TIPO 2, PARA ESCRITÓRIO DE OBRA COM SANITÁRIO CONTENDO UM (1) VASO SANITÁRIO E UM (1) LAVATÓRIO, COM MEDIDAS REFERENCIAIS DE (6) METROS COMPRIMENTO, (2,3) METROS LARGURA E (2,5) METROS ALTURA ÚTIL INTERNA, INCLUSIVE AR CONDICIONADO E LIGAÇÕES ELÉTRICAS E HIDROSSANITÁRIAS INTERNAS, EXCLUSIVE MOBILIZAÇÃO/DESMOBILIZAÇÃO E LIGAÇÕES PROVISÓRIAS EXTERNAS</t>
  </si>
  <si>
    <t xml:space="preserve">MÊS</t>
  </si>
  <si>
    <t xml:space="preserve">1.4</t>
  </si>
  <si>
    <t xml:space="preserve">003</t>
  </si>
  <si>
    <t xml:space="preserve">MOBILIZAÇÃO E DESMOBILIZAÇÃO DE OBRA</t>
  </si>
  <si>
    <t xml:space="preserve">1.5</t>
  </si>
  <si>
    <t xml:space="preserve">SINAPI</t>
  </si>
  <si>
    <t xml:space="preserve">93572</t>
  </si>
  <si>
    <t xml:space="preserve"> ENCARREGADO GERAL DE OBRAS COM ENCARGOS COMPLEMENTARES </t>
  </si>
  <si>
    <t xml:space="preserve">1.6</t>
  </si>
  <si>
    <t xml:space="preserve">90777</t>
  </si>
  <si>
    <t xml:space="preserve">ENGENHEIRO CIVIL DE OBRA JUNIOR COM ENCARGOS COMPLEMENTARES</t>
  </si>
  <si>
    <t xml:space="preserve">H</t>
  </si>
  <si>
    <t xml:space="preserve">SUBTOTAL ITEM 1</t>
  </si>
  <si>
    <t xml:space="preserve">MOVIMENTO DE TERRA</t>
  </si>
  <si>
    <t xml:space="preserve">2.1</t>
  </si>
  <si>
    <t xml:space="preserve">90099</t>
  </si>
  <si>
    <t xml:space="preserve">ESCAVAÇÃO MECÂNICA DE VALAS COM DESCARGA LATERAL 3,00 M &lt; H &lt;= 5,00 M</t>
  </si>
  <si>
    <t xml:space="preserve">M3</t>
  </si>
  <si>
    <t xml:space="preserve">2.2</t>
  </si>
  <si>
    <t xml:space="preserve">104741</t>
  </si>
  <si>
    <t xml:space="preserve">REATERRO COMPACTADO DE VALA COM EQUIPAMENTO PLACA VIBRATÓRIA</t>
  </si>
  <si>
    <t xml:space="preserve">SUBTOTAL ITEM 2</t>
  </si>
  <si>
    <t xml:space="preserve">FUNDAÇÕES</t>
  </si>
  <si>
    <t xml:space="preserve">3.1</t>
  </si>
  <si>
    <t xml:space="preserve">004</t>
  </si>
  <si>
    <t xml:space="preserve">ESCAVAÇÃO MANUAL DE TUBULÃO A CÉU ABERTO</t>
  </si>
  <si>
    <t xml:space="preserve">3.2</t>
  </si>
  <si>
    <t xml:space="preserve">92878</t>
  </si>
  <si>
    <t xml:space="preserve">CORTE, DOBRA DE AÇO CA-50, DIÂMETRO 12,5MM, INCLUSIVE ESPAÇADOR</t>
  </si>
  <si>
    <t xml:space="preserve">KG</t>
  </si>
  <si>
    <t xml:space="preserve">92885</t>
  </si>
  <si>
    <t xml:space="preserve">ARMAÇÃO UTILIZANDO AÇO CA-25 DE 12,5 MM - MONTAGEM. AF_06/2022 </t>
  </si>
  <si>
    <t xml:space="preserve">3.3</t>
  </si>
  <si>
    <t xml:space="preserve">103675</t>
  </si>
  <si>
    <t xml:space="preserve">CONCRETAGEM DE VIGAS E LAJES, FCK=25 MPA, PARA LAJES MACIÇAS OU NERVURADAS COM USO DE BOMBA - LANÇAMENTO, ADENSAMENTO E ACABAMENTO</t>
  </si>
  <si>
    <t xml:space="preserve">SUBTOTAL ITEM 3</t>
  </si>
  <si>
    <t xml:space="preserve">INFRAESTRUTURA (BLOCO DE TRANSIÇÃO)</t>
  </si>
  <si>
    <t xml:space="preserve">4.1</t>
  </si>
  <si>
    <t xml:space="preserve">92423</t>
  </si>
  <si>
    <t xml:space="preserve">FORMA E DESFORMA DE TÁBUA E SARRAFO, REAPROVEITAMENTO (3X) (FUNDAÇÃO)</t>
  </si>
  <si>
    <t xml:space="preserve">4.3</t>
  </si>
  <si>
    <t xml:space="preserve">SUBTOTAL ITEM 4</t>
  </si>
  <si>
    <t xml:space="preserve">MESOESTRUTURA (PEGÕES E ALAS)</t>
  </si>
  <si>
    <t xml:space="preserve">5.1</t>
  </si>
  <si>
    <t xml:space="preserve">5.3</t>
  </si>
  <si>
    <t xml:space="preserve">SUBTOTAL ITEM 5</t>
  </si>
  <si>
    <t xml:space="preserve">SUPERESTRUTURA (TABULEIRO)</t>
  </si>
  <si>
    <t xml:space="preserve">6.1</t>
  </si>
  <si>
    <t xml:space="preserve">COTACAO</t>
  </si>
  <si>
    <t xml:space="preserve">CONJUNTO COM 2 VIGAS METÁLICAS  PARA PONTE COM 18 METROS CAPACIDADE DE 45 TONELADAS</t>
  </si>
  <si>
    <t xml:space="preserve">CJ</t>
  </si>
  <si>
    <t xml:space="preserve">6.2</t>
  </si>
  <si>
    <t xml:space="preserve">SICRO</t>
  </si>
  <si>
    <t xml:space="preserve">APARELHOS DE APOIO EM NEOPRENE FRETADO (EXECUÇÃO, INCLUINDO A APLICAÇÃO, FORNECIMENTO E TRANSPORTE DOS MATERIAIS)</t>
  </si>
  <si>
    <t xml:space="preserve">DM3</t>
  </si>
  <si>
    <t xml:space="preserve">6.3</t>
  </si>
  <si>
    <t xml:space="preserve">101478</t>
  </si>
  <si>
    <t xml:space="preserve">LANÇAMENTO DE VIGA METÁLICA</t>
  </si>
  <si>
    <t xml:space="preserve">6.4</t>
  </si>
  <si>
    <t xml:space="preserve">92486</t>
  </si>
  <si>
    <t xml:space="preserve">FORMAS SUSPENSAS DE COMPENSADO RESINADO (EXECUÇÃO, INCLUINDO DESFORMA, FORNECIMENTO E TRANSPORTE DE TODOS OS MATERIAIS)</t>
  </si>
  <si>
    <t xml:space="preserve">6.5</t>
  </si>
  <si>
    <t xml:space="preserve">101582</t>
  </si>
  <si>
    <t xml:space="preserve">CIMBRAMENTO: ESCORAMENTO EM MADEIRA (EXECUÇÃO, INCLUINDO O FORNECIMENTO E TRANSPORTE DE TODOS OS MATERIAIS)</t>
  </si>
  <si>
    <t xml:space="preserve">6.7</t>
  </si>
  <si>
    <t xml:space="preserve">SUBTOTAL ITEM 6</t>
  </si>
  <si>
    <t xml:space="preserve">SERVIÇOS COMPLEMENTARES</t>
  </si>
  <si>
    <t xml:space="preserve">7.1</t>
  </si>
  <si>
    <t xml:space="preserve">102725</t>
  </si>
  <si>
    <t xml:space="preserve">DRENO DE PVC Ø = 100 MM, COMPRIMENTO UNITÁRIO = 30 CM (EXECUÇÃO, INCLUINDO O FORNECIMENTO E TRANSPORTE DE TODOS OS MATERIAIS)</t>
  </si>
  <si>
    <t xml:space="preserve">SUBTOTAL ITEM 7</t>
  </si>
  <si>
    <t xml:space="preserve">LIMPEZA FINAL DE OBRA</t>
  </si>
  <si>
    <t xml:space="preserve">8.1</t>
  </si>
  <si>
    <t xml:space="preserve">005</t>
  </si>
  <si>
    <t xml:space="preserve">LIMPEZA GERAL DE OBRA</t>
  </si>
  <si>
    <t xml:space="preserve">,</t>
  </si>
  <si>
    <t xml:space="preserve">SUBTOTAL ITEM 8</t>
  </si>
  <si>
    <t xml:space="preserve">VALOR TOTAL (R$) </t>
  </si>
  <si>
    <t xml:space="preserve">CONTRATAÇÃO DE EMPRESA ESPECIALIZADA EM ENGENHARIA PARA EXECUÇÃO DE OBRAS DE CONSTRUÇÃO DA PONTE NA REGIÃO DO ALTINHO NO MUNICÍPIO DE COROMANDEL</t>
  </si>
  <si>
    <t xml:space="preserve">PONTE MISTA EM CONCRETO ARMADO E VIGAS METÁLICAS NA REGIÃO DO ALTINHO</t>
  </si>
  <si>
    <t xml:space="preserve">CONJUNTO COM 2 VIGAS METÁLICAS  PARA PONTE COM 15 METROS CAPACIDADE DE 45 TONELADAS</t>
  </si>
  <si>
    <t xml:space="preserve">VALOR GLOBAL(R$) </t>
  </si>
  <si>
    <t xml:space="preserve">Observações:</t>
  </si>
  <si>
    <t xml:space="preserve">Foi considerado truncamento de duas casas decimais para Custo Unitário; Preço Unitário; Preço Total. Foi considerado arredondamento de duas casas decimais para Quantidade; BDI.</t>
  </si>
  <si>
    <t xml:space="preserve">Coromandel/MG</t>
  </si>
  <si>
    <t xml:space="preserve">Local</t>
  </si>
  <si>
    <t xml:space="preserve">Nome: </t>
  </si>
  <si>
    <t xml:space="preserve">Igor de Moura Lemes Pereira</t>
  </si>
  <si>
    <t xml:space="preserve">Título: </t>
  </si>
  <si>
    <t xml:space="preserve">Engenheiro Civil</t>
  </si>
  <si>
    <t xml:space="preserve">19 de Agosto de 2025</t>
  </si>
  <si>
    <t xml:space="preserve">CREA: </t>
  </si>
  <si>
    <t xml:space="preserve">MG 212932/D</t>
  </si>
  <si>
    <t xml:space="preserve">Data</t>
  </si>
  <si>
    <t xml:space="preserve">ART: </t>
  </si>
  <si>
    <t xml:space="preserve">QUADRO DE COTAÇÕES DE PREÇOS DE MERCADO</t>
  </si>
  <si>
    <t xml:space="preserve">DESCRIÇÃO DO SERVIÇO OU FORNECIMENTO</t>
  </si>
  <si>
    <t xml:space="preserve">UNIDADE</t>
  </si>
  <si>
    <t xml:space="preserve">PREÇO REFERENCIAL</t>
  </si>
  <si>
    <t xml:space="preserve">CONJUNTO COM 2 VIGAS E ELEMENTOS METÁLICOS PARA PONTE COM 18 METROS CAPACIDADE DE 45 TONELADAS COM TRANSVERSINAS E CONECTORES</t>
  </si>
  <si>
    <t xml:space="preserve">CNPJ</t>
  </si>
  <si>
    <t xml:space="preserve">NOME DA EMPRESA FORNECEDORA</t>
  </si>
  <si>
    <t xml:space="preserve">TELEFONE</t>
  </si>
  <si>
    <t xml:space="preserve">CONTATO</t>
  </si>
  <si>
    <t xml:space="preserve">DATA COTAÇÃO</t>
  </si>
  <si>
    <t xml:space="preserve">PREÇO COTADO</t>
  </si>
  <si>
    <t xml:space="preserve">17.431.354/0001-93</t>
  </si>
  <si>
    <t xml:space="preserve">FERRO E ACO TAKONO LTDA</t>
  </si>
  <si>
    <t xml:space="preserve">(31) 3045-1740  </t>
  </si>
  <si>
    <t xml:space="preserve">Alexandra Azevedo</t>
  </si>
  <si>
    <t xml:space="preserve">ESPECIFICAÇÃO TÉCNICA:</t>
  </si>
  <si>
    <t xml:space="preserve">CONJUNTO COM 2 VIGAS E ELEMENTOS METÁLICOS PARA PONTE COM 18 METROS CAPACIDADE DE 45 TONELADAS</t>
  </si>
  <si>
    <t xml:space="preserve">CONJUNTO COM 2 VIGAS E ELEMENTOS METÁLICOS PARA PONTE COM 15 METROS CAPACIDADE DE 45 TONELADAS COM TRANSVERSINAS E CONECTORES</t>
  </si>
  <si>
    <t xml:space="preserve">CONJUNTO COM 2 VIGAS E ELEMENTOS METÁLICOS PARA PONTE COM 15 METROS CAPACIDADE DE 45 TONELADAS</t>
  </si>
  <si>
    <t xml:space="preserve">COMPOSIÇÕES</t>
  </si>
  <si>
    <t xml:space="preserve">DATA BASE: </t>
  </si>
  <si>
    <t xml:space="preserve">FONTE</t>
  </si>
  <si>
    <t xml:space="preserve">DESCRIÇÃO</t>
  </si>
  <si>
    <t xml:space="preserve">COEFIC.</t>
  </si>
  <si>
    <t xml:space="preserve">CUSTO UNIT.</t>
  </si>
  <si>
    <t xml:space="preserve">TOTAL</t>
  </si>
  <si>
    <t xml:space="preserve">PLACA DE OBRA (PARA CONSTRUCAO CIVIL) EM CHAPA GALVANIZADA *N. 22*, ADESIVADA, DE *2,4 X 1,2* M (SEM POSTES PARA FIXACAO)</t>
  </si>
  <si>
    <t xml:space="preserve">M2    </t>
  </si>
  <si>
    <t xml:space="preserve">88316</t>
  </si>
  <si>
    <t xml:space="preserve">SERVENTE COM ENCARGOS COMPLEMENTARES</t>
  </si>
  <si>
    <t xml:space="preserve">88262</t>
  </si>
  <si>
    <t xml:space="preserve">CARPINTEIRO DE FORMAS COM ENCARGOS COMPLEMENTARES</t>
  </si>
  <si>
    <t xml:space="preserve">PONTALETE *7,5 X 7,5* CM EM PINUS, MISTA OU EQUIVALENTE DA REGIAO - BRUTA</t>
  </si>
  <si>
    <t xml:space="preserve">M     </t>
  </si>
  <si>
    <t xml:space="preserve">PREGO DE ACO POLIDO COM CABECA 18 X 30 (2 3/4 X 10)</t>
  </si>
  <si>
    <t xml:space="preserve">KG    </t>
  </si>
  <si>
    <t xml:space="preserve">SARRAFO NAO APARELHADO *2,5 X 7* CM, EM MACARANDUBA, ANGELIM OU EQUIVALENTE DA REGIAO -  BRUTA</t>
  </si>
  <si>
    <t xml:space="preserve">ARAME RECOZIDO 16 BWG, D = 1,65 MM (0,016 KG/M) OU 18 BWG, D = 1,25 MM (0,01 KG/M)</t>
  </si>
  <si>
    <t xml:space="preserve">PREGO DE ACO POLIDO COM CABECA 18 X 27 (2 1/2 X 10)</t>
  </si>
  <si>
    <t xml:space="preserve">TABUA *2,5 X 23* CM EM PINUS, MISTA OU EQUIVALENTE DA REGIAO - BRUTA</t>
  </si>
  <si>
    <t xml:space="preserve">100947</t>
  </si>
  <si>
    <t xml:space="preserve">TRANSPORTE COM CAMINHÃO CARROCERIA 9T, EM VIA URBANA PAVIMENTADA, DMT ATÉ 30KM (UNIDADE: TXKM). AF_07/2020</t>
  </si>
  <si>
    <t xml:space="preserve">TXKM</t>
  </si>
  <si>
    <t xml:space="preserve">88309</t>
  </si>
  <si>
    <t xml:space="preserve">PEDREIRO COM ENCARGOS COMPLEMENTARES</t>
  </si>
  <si>
    <t xml:space="preserve">88313</t>
  </si>
  <si>
    <t xml:space="preserve">POCEIRO COM ENCARGOS COMPLEMENTARES</t>
  </si>
  <si>
    <t xml:space="preserve">90776</t>
  </si>
  <si>
    <t xml:space="preserve">ENCARREGADO GERAL COM ENCARGOS COMPLEMENTARES</t>
  </si>
  <si>
    <t xml:space="preserve">90778</t>
  </si>
  <si>
    <t xml:space="preserve">ENGENHEIRO CIVIL DE OBRA PLENO COM ENCARGOS COMPLEMENTARES</t>
  </si>
  <si>
    <t xml:space="preserve">97913</t>
  </si>
  <si>
    <t xml:space="preserve">TRANSPORTE COM CAMINHÃO BASCULANTE DE 6 M³, EM VIA URBANA EM REVESTIMENTO PRIMÁRIO (UNIDADE: M3XKM). AF_07/2020</t>
  </si>
  <si>
    <t xml:space="preserve">M3XKM</t>
  </si>
  <si>
    <t xml:space="preserve">100206</t>
  </si>
  <si>
    <t xml:space="preserve">TRANSPORTE HORIZONTAL COM JERICA DE 90 L, DE MASSA/ GRANEL (UNIDADE: M3XKM). AF_07/2019</t>
  </si>
  <si>
    <t xml:space="preserve">100973</t>
  </si>
  <si>
    <t xml:space="preserve">CARGA, MANOBRA E DESCARGA DE SOLOS E MATERIAIS GRANULARES EM CAMINHÃO BASCULANTE 6 M³ - CARGA COM PÁ CARREGADEIRA (CAÇAMBA DE 1,7 A 2,8 M³ / 128 HP) E DESCARGA LIVRE (UNIDADE: M3). AF_07/2020</t>
  </si>
  <si>
    <t xml:space="preserve">95878</t>
  </si>
  <si>
    <t xml:space="preserve">TRANSPORTE COM CAMINHÃO BASCULANTE DE 10 M³, EM VIA URBANA PAVIMENTADA, DMT ATÉ 30 KM (UNIDADE: TXKM). AF_07/2020</t>
  </si>
  <si>
    <t xml:space="preserve">CRONOGRAMA FÍSICO-FINANCEIRO</t>
  </si>
  <si>
    <t xml:space="preserve"> TIPO DE OBRA: Infraestrutura</t>
  </si>
  <si>
    <t xml:space="preserve"> PRAZO DE EXECUÇÃO: 5 meses</t>
  </si>
  <si>
    <t xml:space="preserve">VALOR TOTAL (R$)</t>
  </si>
  <si>
    <t xml:space="preserve">PARTICIPAÇÃO POR ETAPA (%)</t>
  </si>
  <si>
    <t xml:space="preserve">1º MÊS</t>
  </si>
  <si>
    <t xml:space="preserve">2º MÊS</t>
  </si>
  <si>
    <t xml:space="preserve">3º MÊS</t>
  </si>
  <si>
    <t xml:space="preserve">4º MÊS</t>
  </si>
  <si>
    <t xml:space="preserve">5º MÊS</t>
  </si>
  <si>
    <t xml:space="preserve">SIMPLES (%)</t>
  </si>
  <si>
    <t xml:space="preserve">ACUMULADO (%)</t>
  </si>
  <si>
    <t xml:space="preserve">TOTAL (%):  </t>
  </si>
  <si>
    <t xml:space="preserve">TOTAL (R$):  </t>
  </si>
  <si>
    <t xml:space="preserve">COMPOSIÇÃO DO BDI</t>
  </si>
  <si>
    <t xml:space="preserve">SIGLA</t>
  </si>
  <si>
    <t xml:space="preserve">PORCENTAGEM</t>
  </si>
  <si>
    <t xml:space="preserve">AC</t>
  </si>
  <si>
    <t xml:space="preserve">Administração Central</t>
  </si>
  <si>
    <t xml:space="preserve">SG</t>
  </si>
  <si>
    <t xml:space="preserve">Seguro e Garantia</t>
  </si>
  <si>
    <t xml:space="preserve">R</t>
  </si>
  <si>
    <t xml:space="preserve">Risco</t>
  </si>
  <si>
    <t xml:space="preserve">DF</t>
  </si>
  <si>
    <t xml:space="preserve">Despesas Financeiras</t>
  </si>
  <si>
    <t xml:space="preserve">L</t>
  </si>
  <si>
    <t xml:space="preserve">Lucro</t>
  </si>
  <si>
    <t xml:space="preserve">CP</t>
  </si>
  <si>
    <r>
      <rPr>
        <b val="true"/>
        <sz val="10"/>
        <rFont val="Arial"/>
        <family val="2"/>
        <charset val="1"/>
      </rPr>
      <t xml:space="preserve">Tributos</t>
    </r>
    <r>
      <rPr>
        <sz val="10"/>
        <rFont val="Arial"/>
        <family val="2"/>
        <charset val="1"/>
      </rPr>
      <t xml:space="preserve"> (impostos COFINS 3%, e  PIS 0,65%)</t>
    </r>
  </si>
  <si>
    <t xml:space="preserve">ISS</t>
  </si>
  <si>
    <r>
      <rPr>
        <b val="true"/>
        <sz val="10"/>
        <rFont val="Arial"/>
        <family val="2"/>
        <charset val="1"/>
      </rPr>
      <t xml:space="preserve">Tributos</t>
    </r>
    <r>
      <rPr>
        <sz val="10"/>
        <rFont val="Arial"/>
        <family val="2"/>
        <charset val="1"/>
      </rPr>
      <t xml:space="preserve"> (ISS, variável de acordo com o município)</t>
    </r>
  </si>
  <si>
    <t xml:space="preserve">Alíquota do ISS do município (entre 2% e 5%)</t>
  </si>
  <si>
    <t xml:space="preserve">Conforme legislação tributária municipal, definir estimativa de percentual da base de cálculo para o ISS</t>
  </si>
  <si>
    <t xml:space="preserve">CPRB</t>
  </si>
  <si>
    <r>
      <rPr>
        <b val="true"/>
        <sz val="10"/>
        <rFont val="Arial"/>
        <family val="2"/>
        <charset val="1"/>
      </rPr>
      <t xml:space="preserve">Tributos</t>
    </r>
    <r>
      <rPr>
        <sz val="10"/>
        <rFont val="Arial"/>
        <family val="2"/>
        <charset val="1"/>
      </rPr>
      <t xml:space="preserve"> (Contribuição Previdenciária sobre a Receita Bruta - 0% ou 4,5% - Desoneração)</t>
    </r>
  </si>
  <si>
    <t xml:space="preserve">BDI PAD</t>
  </si>
  <si>
    <t xml:space="preserve">BDI sem desoneração</t>
  </si>
  <si>
    <t xml:space="preserve">BDI DES</t>
  </si>
  <si>
    <t xml:space="preserve">BDI com desoneração</t>
  </si>
  <si>
    <t xml:space="preserve">FÓRMULA DO BDI (Fórmula Acórdão TCU)</t>
  </si>
  <si>
    <r>
      <rPr>
        <b val="true"/>
        <sz val="8"/>
        <color rgb="FF000000"/>
        <rFont val="Arial"/>
        <family val="2"/>
        <charset val="1"/>
      </rPr>
      <t xml:space="preserve">AC</t>
    </r>
    <r>
      <rPr>
        <sz val="8"/>
        <color rgb="FF000000"/>
        <rFont val="Arial"/>
        <family val="2"/>
        <charset val="1"/>
      </rPr>
      <t xml:space="preserve"> | Administração Central - Percentual incluído no contrato para suprir gastos gerais que a empresa efetua com a sua administração, tais como: aluguel da sede, salários dos funcionários da sede, material de expediente, entre outros.</t>
    </r>
  </si>
  <si>
    <r>
      <rPr>
        <b val="true"/>
        <sz val="8"/>
        <color rgb="FF000000"/>
        <rFont val="Arial"/>
        <family val="2"/>
        <charset val="1"/>
      </rPr>
      <t xml:space="preserve">SG</t>
    </r>
    <r>
      <rPr>
        <sz val="8"/>
        <color rgb="FF000000"/>
        <rFont val="Arial"/>
        <family val="2"/>
        <charset val="1"/>
      </rPr>
      <t xml:space="preserve"> | Garantias, Seguros e Imprevistos - Percentual incluído no contrato para suprir gastos com imprevistos, etc.</t>
    </r>
  </si>
  <si>
    <r>
      <rPr>
        <b val="true"/>
        <sz val="8"/>
        <color rgb="FF000000"/>
        <rFont val="Arial"/>
        <family val="2"/>
        <charset val="1"/>
      </rPr>
      <t xml:space="preserve">R</t>
    </r>
    <r>
      <rPr>
        <sz val="8"/>
        <color rgb="FF000000"/>
        <rFont val="Arial"/>
        <family val="2"/>
        <charset val="1"/>
      </rPr>
      <t xml:space="preserve"> | Riscos - Percentual incluído no contrato para suprir gastos com riscos.</t>
    </r>
  </si>
  <si>
    <r>
      <rPr>
        <b val="true"/>
        <sz val="8"/>
        <color rgb="FF000000"/>
        <rFont val="Arial"/>
        <family val="2"/>
        <charset val="1"/>
      </rPr>
      <t xml:space="preserve">DF</t>
    </r>
    <r>
      <rPr>
        <sz val="8"/>
        <color rgb="FF000000"/>
        <rFont val="Arial"/>
        <family val="2"/>
        <charset val="1"/>
      </rPr>
      <t xml:space="preserve"> | Despesas Financeiras - Despesas financeiras são gastos relacionados à perda monetária decorrente da defasagem entre a data do efetivo desembolso e a data da receita correspondente.</t>
    </r>
  </si>
  <si>
    <r>
      <rPr>
        <b val="true"/>
        <sz val="8"/>
        <color rgb="FF000000"/>
        <rFont val="Arial"/>
        <family val="2"/>
        <charset val="1"/>
      </rPr>
      <t xml:space="preserve">L</t>
    </r>
    <r>
      <rPr>
        <sz val="8"/>
        <color rgb="FF000000"/>
        <rFont val="Arial"/>
        <family val="2"/>
        <charset val="1"/>
      </rPr>
      <t xml:space="preserve"> | Lucro - Percentual incluído no contrato referente ao lucro pretendido.</t>
    </r>
  </si>
  <si>
    <r>
      <rPr>
        <b val="true"/>
        <sz val="8"/>
        <color rgb="FF000000"/>
        <rFont val="Arial"/>
        <family val="2"/>
        <charset val="1"/>
      </rPr>
      <t xml:space="preserve">CP</t>
    </r>
    <r>
      <rPr>
        <sz val="8"/>
        <color rgb="FF000000"/>
        <rFont val="Arial"/>
        <family val="2"/>
        <charset val="1"/>
      </rPr>
      <t xml:space="preserve"> | Somatório do COFINS e PIS.</t>
    </r>
  </si>
  <si>
    <r>
      <rPr>
        <b val="true"/>
        <sz val="8"/>
        <color rgb="FF000000"/>
        <rFont val="Arial"/>
        <family val="2"/>
        <charset val="1"/>
      </rPr>
      <t xml:space="preserve">ISS</t>
    </r>
    <r>
      <rPr>
        <sz val="8"/>
        <color rgb="FF000000"/>
        <rFont val="Arial"/>
        <family val="2"/>
        <charset val="1"/>
      </rPr>
      <t xml:space="preserve"> | Imposto Sobre Serviços.</t>
    </r>
  </si>
  <si>
    <r>
      <rPr>
        <b val="true"/>
        <sz val="8"/>
        <color rgb="FF000000"/>
        <rFont val="Arial"/>
        <family val="2"/>
        <charset val="1"/>
      </rPr>
      <t xml:space="preserve">CPRB</t>
    </r>
    <r>
      <rPr>
        <sz val="8"/>
        <color rgb="FF000000"/>
        <rFont val="Arial"/>
        <family val="2"/>
        <charset val="1"/>
      </rPr>
      <t xml:space="preserve"> | Contribuição Previdenciária sobre a Receita Bruta.</t>
    </r>
  </si>
  <si>
    <t xml:space="preserve">DIAMETROS ESTACAS</t>
  </si>
  <si>
    <t xml:space="preserve">PESO LINEAR AÇO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</si>
</sst>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0%"/>
    <numFmt numFmtId="166" formatCode="* #,##0.00\ ;* \(#,##0.00\);* \-#\ ;@\ "/>
    <numFmt numFmtId="167" formatCode="* #,##0.00\ ;\-* #,##0.00\ ;* \-#\ ;@\ "/>
    <numFmt numFmtId="168" formatCode="d/m/yyyy"/>
    <numFmt numFmtId="169" formatCode="0.00%"/>
    <numFmt numFmtId="170" formatCode="#,##0.00"/>
    <numFmt numFmtId="171" formatCode="0"/>
    <numFmt numFmtId="172" formatCode="@"/>
    <numFmt numFmtId="173" formatCode="dd&quot; de &quot;mmmm&quot; de &quot;yyyy"/>
    <numFmt numFmtId="174" formatCode="&quot;R$ &quot;#,##0.00"/>
    <numFmt numFmtId="175" formatCode="mmm/yy"/>
    <numFmt numFmtId="176" formatCode="0.000000"/>
    <numFmt numFmtId="177" formatCode="General"/>
    <numFmt numFmtId="178" formatCode="0.00"/>
    <numFmt numFmtId="179" formatCode="0.0000"/>
    <numFmt numFmtId="180" formatCode="0.000"/>
    <numFmt numFmtId="181" formatCode="&quot; R$ &quot;* #,##0.00\ ;&quot;-R$ &quot;* #,##0.00\ ;&quot; R$ &quot;* \-#\ ;@\ "/>
    <numFmt numFmtId="182" formatCode="d/mmm/yy"/>
  </numFmts>
  <fonts count="4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2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11"/>
      <color rgb="FF8E8E8E"/>
      <name val="Arial"/>
      <family val="2"/>
      <charset val="1"/>
    </font>
    <font>
      <b val="true"/>
      <sz val="7"/>
      <color rgb="FF00000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i val="true"/>
      <sz val="7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i val="true"/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 val="true"/>
      <sz val="7"/>
      <name val="Arial"/>
      <family val="2"/>
      <charset val="1"/>
    </font>
    <font>
      <sz val="7"/>
      <name val="Arial"/>
      <family val="2"/>
      <charset val="1"/>
    </font>
    <font>
      <sz val="7"/>
      <color rgb="FFFF0000"/>
      <name val="Arial"/>
      <family val="2"/>
      <charset val="1"/>
    </font>
    <font>
      <sz val="11"/>
      <color rgb="FFFF0000"/>
      <name val="Calibri"/>
      <family val="2"/>
      <charset val="1"/>
    </font>
    <font>
      <b val="true"/>
      <sz val="8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name val="Arial"/>
      <family val="0"/>
    </font>
    <font>
      <b val="true"/>
      <sz val="10"/>
      <name val="Arial"/>
      <family val="0"/>
    </font>
    <font>
      <b val="true"/>
      <sz val="8"/>
      <name val="Arial"/>
      <family val="0"/>
    </font>
    <font>
      <sz val="8"/>
      <name val="Times New Roman"/>
      <family val="0"/>
    </font>
    <font>
      <b val="true"/>
      <sz val="7"/>
      <name val="Arial"/>
      <family val="0"/>
    </font>
    <font>
      <sz val="8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.5"/>
      <name val="Arial"/>
      <family val="0"/>
    </font>
    <font>
      <sz val="9"/>
      <name val="Times New Roman"/>
      <family val="0"/>
    </font>
    <font>
      <b val="true"/>
      <sz val="11"/>
      <name val="Arial"/>
      <family val="0"/>
    </font>
    <font>
      <sz val="10"/>
      <name val="Times New Roman"/>
      <family val="0"/>
    </font>
    <font>
      <b val="true"/>
      <sz val="12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2"/>
      <name val="Arial"/>
      <family val="0"/>
    </font>
    <font>
      <b val="true"/>
      <sz val="14"/>
      <name val="Arial"/>
      <family val="0"/>
    </font>
    <font>
      <sz val="11"/>
      <name val="Times New Roman"/>
      <family val="0"/>
    </font>
  </fonts>
  <fills count="9">
    <fill>
      <patternFill patternType="none"/>
    </fill>
    <fill>
      <patternFill patternType="gray125"/>
    </fill>
    <fill>
      <patternFill patternType="solid">
        <fgColor rgb="FFEDEDED"/>
        <bgColor rgb="FFF2F2F2"/>
      </patternFill>
    </fill>
    <fill>
      <patternFill patternType="solid">
        <fgColor rgb="FFD9D9D9"/>
        <bgColor rgb="FFEDEDED"/>
      </patternFill>
    </fill>
    <fill>
      <patternFill patternType="solid">
        <fgColor rgb="FFFBE5D6"/>
        <bgColor rgb="FFEDEDED"/>
      </patternFill>
    </fill>
    <fill>
      <patternFill patternType="solid">
        <fgColor rgb="FFFFFFCC"/>
        <bgColor rgb="FFFFFFFF"/>
      </patternFill>
    </fill>
    <fill>
      <patternFill patternType="solid">
        <fgColor rgb="FFE5F5FF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EDEDED"/>
      </patternFill>
    </fill>
  </fills>
  <borders count="35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thin"/>
      <top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hair"/>
      <top/>
      <bottom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/>
      <right style="thin"/>
      <top/>
      <bottom style="thin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81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9" fillId="2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2" borderId="4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3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4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3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3" borderId="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7" fillId="3" borderId="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7" fillId="3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9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8" fillId="5" borderId="9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9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5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18" fillId="0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8" fillId="6" borderId="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8" fillId="0" borderId="9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18" fillId="5" borderId="9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11" fillId="0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6" borderId="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9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1" fillId="0" borderId="1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9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1" fillId="5" borderId="9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9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1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1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8" fillId="2" borderId="13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7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7" fillId="2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8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8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21" fillId="2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2" borderId="4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2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17" fillId="0" borderId="0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2" fontId="21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8" fillId="0" borderId="6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0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2" fillId="0" borderId="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3" fontId="11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1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2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8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22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8" fillId="0" borderId="0" xfId="22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4" fontId="21" fillId="7" borderId="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4" fontId="17" fillId="7" borderId="1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7" fillId="7" borderId="1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7" fillId="6" borderId="1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7" fillId="5" borderId="16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16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7" fillId="5" borderId="16" xfId="22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5" fontId="17" fillId="5" borderId="16" xfId="22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7" fillId="0" borderId="6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7" fillId="6" borderId="16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17" fillId="6" borderId="4" xfId="22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74" fontId="17" fillId="7" borderId="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14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5" borderId="14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8" fillId="5" borderId="14" xfId="2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6" fontId="18" fillId="5" borderId="15" xfId="2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18" fillId="5" borderId="14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18" fillId="5" borderId="14" xfId="22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8" fillId="5" borderId="17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5" borderId="17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8" fillId="5" borderId="17" xfId="2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6" fontId="18" fillId="5" borderId="18" xfId="2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18" fillId="5" borderId="19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18" fillId="5" borderId="17" xfId="22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6" fontId="18" fillId="5" borderId="17" xfId="2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18" fillId="5" borderId="20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8" fillId="5" borderId="17" xfId="2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17" fillId="7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4" xfId="2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4" fontId="21" fillId="7" borderId="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21" fillId="7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28" fillId="0" borderId="2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21" fillId="7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1" fillId="7" borderId="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7" fontId="16" fillId="0" borderId="7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77" fontId="1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3" fontId="28" fillId="0" borderId="2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21" fillId="7" borderId="0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7" borderId="0" xfId="2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1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2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7" fillId="5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7" fillId="5" borderId="2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7" fillId="8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6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8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8" fillId="5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8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2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8" fillId="5" borderId="2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8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28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8" fillId="5" borderId="29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8" fillId="5" borderId="3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8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8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7" borderId="1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9" fillId="7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7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7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17" fillId="5" borderId="2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9" fontId="18" fillId="5" borderId="9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1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32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8" fillId="5" borderId="25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5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2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18" fillId="5" borderId="25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33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8" fillId="5" borderId="30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3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18" fillId="5" borderId="30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1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7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8" fillId="5" borderId="9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8" fillId="5" borderId="30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18" fillId="5" borderId="9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8" fillId="5" borderId="25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18" fillId="5" borderId="25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18" fillId="5" borderId="30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7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12" fillId="7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7" fontId="1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7" fontId="22" fillId="0" borderId="7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7" fontId="22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73" fontId="1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22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2" fontId="1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0" xfId="23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1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2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3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6" fillId="0" borderId="2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2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7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7" fontId="16" fillId="0" borderId="6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16" fillId="0" borderId="6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7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6" fillId="0" borderId="6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3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2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23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23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8" borderId="4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8" borderId="4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31" fillId="0" borderId="0" xfId="2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4" xfId="28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6" fillId="6" borderId="4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8" fillId="0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6" fillId="5" borderId="4" xfId="2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16" fillId="0" borderId="4" xfId="2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21" fillId="8" borderId="4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21" fillId="8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1" fillId="8" borderId="4" xfId="2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2" fillId="8" borderId="4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0" borderId="4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21" fillId="6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28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0" borderId="0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22" fillId="0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2" fillId="0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6" fillId="0" borderId="0" xfId="28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2" borderId="4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2" borderId="13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2" borderId="34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5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4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5" borderId="15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5" borderId="4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8" borderId="1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8" borderId="4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8" borderId="4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2" borderId="4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4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24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7" fontId="14" fillId="0" borderId="0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7" fontId="22" fillId="0" borderId="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2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37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22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3" fontId="22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2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22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2" fillId="0" borderId="0" xfId="24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0" borderId="0" xfId="24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16" fillId="0" borderId="0" xfId="24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 2 2 6" xfId="22"/>
    <cellStyle name="Normal 3" xfId="23"/>
    <cellStyle name="Normal 4" xfId="24"/>
    <cellStyle name="Porcentagem 2" xfId="25"/>
    <cellStyle name="Porcentagem 3" xfId="26"/>
    <cellStyle name="Separador de milhares 2" xfId="27"/>
    <cellStyle name="Vírgula 2" xfId="28"/>
    <cellStyle name="Excel Built-in Normal" xfId="29"/>
  </cellStyles>
  <dxfs count="28"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FFFFFF"/>
        <sz val="11"/>
      </font>
    </dxf>
    <dxf>
      <font>
        <name val="Calibri"/>
        <charset val="1"/>
        <family val="2"/>
        <color rgb="FFFFFFFF"/>
        <sz val="11"/>
      </font>
    </dxf>
    <dxf>
      <font>
        <name val="Calibri"/>
        <charset val="1"/>
        <family val="2"/>
        <color rgb="FFFFFFFF"/>
        <sz val="11"/>
      </font>
    </dxf>
    <dxf>
      <font>
        <name val="Calibri"/>
        <charset val="1"/>
        <family val="2"/>
        <color rgb="FFFFFFFF"/>
        <sz val="11"/>
      </font>
    </dxf>
    <dxf>
      <font>
        <name val="Calibri"/>
        <charset val="1"/>
        <family val="2"/>
        <color rgb="FFFFFFFF"/>
        <sz val="11"/>
      </font>
    </dxf>
    <dxf>
      <font>
        <name val="Calibri"/>
        <charset val="1"/>
        <family val="2"/>
        <color rgb="FFFFFFFF"/>
        <sz val="11"/>
      </font>
    </dxf>
    <dxf>
      <font>
        <name val="Calibri"/>
        <charset val="1"/>
        <family val="2"/>
        <color rgb="FFFFFFFF"/>
        <sz val="11"/>
      </font>
    </dxf>
    <dxf>
      <font>
        <name val="Calibri"/>
        <charset val="1"/>
        <family val="2"/>
        <color rgb="FFFFFFFF"/>
        <sz val="11"/>
      </font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b val="1"/>
        <i val="0"/>
        <color rgb="FF000000"/>
        <sz val="11"/>
      </font>
      <fill>
        <patternFill>
          <bgColor rgb="FFD9D9D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FF9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5F5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EDEDED"/>
      <rgbColor rgb="FFFFFF99"/>
      <rgbColor rgb="FF99CCFF"/>
      <rgbColor rgb="FFFF99CC"/>
      <rgbColor rgb="FFCC99FF"/>
      <rgbColor rgb="FFFBE5D6"/>
      <rgbColor rgb="FF3366FF"/>
      <rgbColor rgb="FF33CCCC"/>
      <rgbColor rgb="FF99CC00"/>
      <rgbColor rgb="FFFFCC00"/>
      <rgbColor rgb="FFFF9900"/>
      <rgbColor rgb="FFFF6600"/>
      <rgbColor rgb="FF666699"/>
      <rgbColor rgb="FF8E8E8E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6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7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8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9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20.png"/><Relationship Id="rId2" Type="http://schemas.openxmlformats.org/officeDocument/2006/relationships/image" Target="../media/image21.png"/><Relationship Id="rId3" Type="http://schemas.openxmlformats.org/officeDocument/2006/relationships/image" Target="../media/image2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8280</xdr:colOff>
      <xdr:row>0</xdr:row>
      <xdr:rowOff>50400</xdr:rowOff>
    </xdr:from>
    <xdr:to>
      <xdr:col>2</xdr:col>
      <xdr:colOff>468360</xdr:colOff>
      <xdr:row>1</xdr:row>
      <xdr:rowOff>41400</xdr:rowOff>
    </xdr:to>
    <xdr:pic>
      <xdr:nvPicPr>
        <xdr:cNvPr id="0" name="Imagem 2" descr=""/>
        <xdr:cNvPicPr/>
      </xdr:nvPicPr>
      <xdr:blipFill>
        <a:blip r:embed="rId1"/>
        <a:stretch/>
      </xdr:blipFill>
      <xdr:spPr>
        <a:xfrm>
          <a:off x="69120" y="50400"/>
          <a:ext cx="861480" cy="848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541440</xdr:colOff>
      <xdr:row>0</xdr:row>
      <xdr:rowOff>87120</xdr:rowOff>
    </xdr:from>
    <xdr:to>
      <xdr:col>4</xdr:col>
      <xdr:colOff>2194200</xdr:colOff>
      <xdr:row>1</xdr:row>
      <xdr:rowOff>32400</xdr:rowOff>
    </xdr:to>
    <xdr:sp>
      <xdr:nvSpPr>
        <xdr:cNvPr id="1" name="CustomShape 1"/>
        <xdr:cNvSpPr/>
      </xdr:nvSpPr>
      <xdr:spPr>
        <a:xfrm>
          <a:off x="1003680" y="87120"/>
          <a:ext cx="2981160" cy="8024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>
          <a:noAutofit/>
        </a:bodyPr>
        <a:p>
          <a:pPr>
            <a:lnSpc>
              <a:spcPct val="100000"/>
            </a:lnSpc>
          </a:pPr>
          <a:r>
            <a:rPr b="1" lang="pt-BR" sz="900" spc="-1" strike="noStrike">
              <a:latin typeface="Arial"/>
            </a:rPr>
            <a:t>Estado de Minas Gerais</a:t>
          </a:r>
          <a:endParaRPr b="0" lang="pt-B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1000" spc="-1" strike="noStrike">
              <a:latin typeface="Arial"/>
            </a:rPr>
            <a:t>PREFEITURA MUNICIPAL DE COROMANDEL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800" spc="-1" strike="noStrike">
              <a:latin typeface="Arial"/>
            </a:rPr>
            <a:t>Administração 2021/2024</a:t>
          </a:r>
          <a:endParaRPr b="0" lang="pt-BR" sz="8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pt-B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700" spc="-1" strike="noStrike">
              <a:latin typeface="Arial"/>
            </a:rPr>
            <a:t>GESTÃO DE OBRAS, SERVIÇOS PÚBLICOS, PLANEJAMENTO URBANO E INFRAESTRUTURA RURAL</a:t>
          </a:r>
          <a:endParaRPr b="0" lang="pt-BR" sz="7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57600</xdr:colOff>
      <xdr:row>1</xdr:row>
      <xdr:rowOff>32760</xdr:rowOff>
    </xdr:from>
    <xdr:to>
      <xdr:col>3</xdr:col>
      <xdr:colOff>676440</xdr:colOff>
      <xdr:row>5</xdr:row>
      <xdr:rowOff>385920</xdr:rowOff>
    </xdr:to>
    <xdr:pic>
      <xdr:nvPicPr>
        <xdr:cNvPr id="2" name="Imagem 1" descr=""/>
        <xdr:cNvPicPr/>
      </xdr:nvPicPr>
      <xdr:blipFill>
        <a:blip r:embed="rId1"/>
        <a:stretch/>
      </xdr:blipFill>
      <xdr:spPr>
        <a:xfrm>
          <a:off x="177480" y="195120"/>
          <a:ext cx="926640" cy="924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777960</xdr:colOff>
      <xdr:row>1</xdr:row>
      <xdr:rowOff>133200</xdr:rowOff>
    </xdr:from>
    <xdr:to>
      <xdr:col>4</xdr:col>
      <xdr:colOff>2624400</xdr:colOff>
      <xdr:row>5</xdr:row>
      <xdr:rowOff>408240</xdr:rowOff>
    </xdr:to>
    <xdr:sp>
      <xdr:nvSpPr>
        <xdr:cNvPr id="3" name="CustomShape 1"/>
        <xdr:cNvSpPr/>
      </xdr:nvSpPr>
      <xdr:spPr>
        <a:xfrm>
          <a:off x="1205640" y="295560"/>
          <a:ext cx="2975040" cy="8467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>
          <a:noAutofit/>
        </a:bodyPr>
        <a:p>
          <a:pPr>
            <a:lnSpc>
              <a:spcPct val="100000"/>
            </a:lnSpc>
          </a:pPr>
          <a:r>
            <a:rPr b="1" lang="pt-BR" sz="900" spc="-1" strike="noStrike">
              <a:latin typeface="Arial"/>
            </a:rPr>
            <a:t>Estado de Minas Gerais</a:t>
          </a:r>
          <a:endParaRPr b="0" lang="pt-B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1000" spc="-1" strike="noStrike">
              <a:latin typeface="Arial"/>
            </a:rPr>
            <a:t>PREFEITURA MUNICIPAL DE COROMANDEL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800" spc="-1" strike="noStrike">
              <a:latin typeface="Arial"/>
            </a:rPr>
            <a:t>Administração 2021/2024</a:t>
          </a:r>
          <a:endParaRPr b="0" lang="pt-BR" sz="8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pt-B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700" spc="-1" strike="noStrike">
              <a:latin typeface="Arial"/>
            </a:rPr>
            <a:t>GESTÃO DE OBRAS, SERVIÇOS PÚBLICOS, PLANEJAMENTO URBANO E INFRAESTRUTURA RURAL</a:t>
          </a:r>
          <a:endParaRPr b="0" lang="pt-BR" sz="7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98640</xdr:colOff>
      <xdr:row>1</xdr:row>
      <xdr:rowOff>100800</xdr:rowOff>
    </xdr:from>
    <xdr:to>
      <xdr:col>2</xdr:col>
      <xdr:colOff>170640</xdr:colOff>
      <xdr:row>3</xdr:row>
      <xdr:rowOff>46800</xdr:rowOff>
    </xdr:to>
    <xdr:pic>
      <xdr:nvPicPr>
        <xdr:cNvPr id="4" name="Imagem 1" descr=""/>
        <xdr:cNvPicPr/>
      </xdr:nvPicPr>
      <xdr:blipFill>
        <a:blip r:embed="rId1"/>
        <a:stretch/>
      </xdr:blipFill>
      <xdr:spPr>
        <a:xfrm>
          <a:off x="98640" y="275760"/>
          <a:ext cx="956520" cy="9082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289800</xdr:colOff>
      <xdr:row>1</xdr:row>
      <xdr:rowOff>165600</xdr:rowOff>
    </xdr:from>
    <xdr:to>
      <xdr:col>3</xdr:col>
      <xdr:colOff>3223080</xdr:colOff>
      <xdr:row>3</xdr:row>
      <xdr:rowOff>136440</xdr:rowOff>
    </xdr:to>
    <xdr:sp>
      <xdr:nvSpPr>
        <xdr:cNvPr id="5" name="CustomShape 1"/>
        <xdr:cNvSpPr/>
      </xdr:nvSpPr>
      <xdr:spPr>
        <a:xfrm>
          <a:off x="1174320" y="340560"/>
          <a:ext cx="3658320" cy="933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>
          <a:noAutofit/>
        </a:bodyPr>
        <a:p>
          <a:pPr>
            <a:lnSpc>
              <a:spcPct val="100000"/>
            </a:lnSpc>
          </a:pPr>
          <a:r>
            <a:rPr b="1" lang="pt-BR" sz="1000" spc="-1" strike="noStrike">
              <a:latin typeface="Arial"/>
            </a:rPr>
            <a:t>Estado de Minas Gerais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1050" spc="-1" strike="noStrike">
              <a:latin typeface="Arial"/>
            </a:rPr>
            <a:t>PREFEITURA MUNICIPAL DE COROMANDEL</a:t>
          </a:r>
          <a:endParaRPr b="0" lang="pt-BR" sz="105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900" spc="-1" strike="noStrike">
              <a:latin typeface="Arial"/>
            </a:rPr>
            <a:t>Administração 2021/2024</a:t>
          </a:r>
          <a:endParaRPr b="0" lang="pt-BR" sz="9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pt-B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800" spc="-1" strike="noStrike">
              <a:latin typeface="Arial"/>
            </a:rPr>
            <a:t>GESTÃO DE OBRAS, SERVIÇOS PÚBLICOS, PLANEJAMENTO URBANO E INFRAESTRUTURA RURAL</a:t>
          </a:r>
          <a:endParaRPr b="0" lang="pt-BR" sz="8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43560</xdr:colOff>
      <xdr:row>1</xdr:row>
      <xdr:rowOff>41760</xdr:rowOff>
    </xdr:from>
    <xdr:to>
      <xdr:col>2</xdr:col>
      <xdr:colOff>547200</xdr:colOff>
      <xdr:row>2</xdr:row>
      <xdr:rowOff>766800</xdr:rowOff>
    </xdr:to>
    <xdr:pic>
      <xdr:nvPicPr>
        <xdr:cNvPr id="6" name="Imagem 1" descr=""/>
        <xdr:cNvPicPr/>
      </xdr:nvPicPr>
      <xdr:blipFill>
        <a:blip r:embed="rId1"/>
        <a:stretch/>
      </xdr:blipFill>
      <xdr:spPr>
        <a:xfrm>
          <a:off x="113400" y="89280"/>
          <a:ext cx="1017360" cy="991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640080</xdr:colOff>
      <xdr:row>1</xdr:row>
      <xdr:rowOff>97920</xdr:rowOff>
    </xdr:from>
    <xdr:to>
      <xdr:col>4</xdr:col>
      <xdr:colOff>829440</xdr:colOff>
      <xdr:row>3</xdr:row>
      <xdr:rowOff>43560</xdr:rowOff>
    </xdr:to>
    <xdr:sp>
      <xdr:nvSpPr>
        <xdr:cNvPr id="7" name="CustomShape 1"/>
        <xdr:cNvSpPr/>
      </xdr:nvSpPr>
      <xdr:spPr>
        <a:xfrm>
          <a:off x="1223640" y="145440"/>
          <a:ext cx="3946320" cy="11077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>
          <a:noAutofit/>
        </a:bodyPr>
        <a:p>
          <a:pPr>
            <a:lnSpc>
              <a:spcPct val="100000"/>
            </a:lnSpc>
          </a:pPr>
          <a:r>
            <a:rPr b="1" lang="pt-BR" sz="1050" spc="-1" strike="noStrike">
              <a:latin typeface="Arial"/>
            </a:rPr>
            <a:t>Estado de Minas Gerais</a:t>
          </a:r>
          <a:endParaRPr b="0" lang="pt-BR" sz="105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1100" spc="-1" strike="noStrike">
              <a:latin typeface="Arial"/>
            </a:rPr>
            <a:t>PREFEITURA MUNICIPAL DE COROMANDEL</a:t>
          </a:r>
          <a:endParaRPr b="0" lang="pt-BR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1000" spc="-1" strike="noStrike">
              <a:latin typeface="Arial"/>
            </a:rPr>
            <a:t>Administração 2021/2024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900" spc="-1" strike="noStrike">
              <a:latin typeface="Arial"/>
            </a:rPr>
            <a:t>GESTÃO DE OBRAS, SERVIÇOS PÚBLICOS, PLANEJAMENTO URBANO E INFRAESTRUTURA RURAL</a:t>
          </a:r>
          <a:endParaRPr b="0" lang="pt-BR" sz="900" spc="-1" strike="noStrike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2</xdr:col>
      <xdr:colOff>293400</xdr:colOff>
      <xdr:row>19</xdr:row>
      <xdr:rowOff>875160</xdr:rowOff>
    </xdr:from>
    <xdr:to>
      <xdr:col>4</xdr:col>
      <xdr:colOff>990360</xdr:colOff>
      <xdr:row>19</xdr:row>
      <xdr:rowOff>1073520</xdr:rowOff>
    </xdr:to>
    <xdr:pic>
      <xdr:nvPicPr>
        <xdr:cNvPr id="8" name="Imagem 1" descr=""/>
        <xdr:cNvPicPr/>
      </xdr:nvPicPr>
      <xdr:blipFill>
        <a:blip r:embed="rId1"/>
        <a:srcRect l="1371" t="10186" r="1665" b="15716"/>
        <a:stretch/>
      </xdr:blipFill>
      <xdr:spPr>
        <a:xfrm>
          <a:off x="2696760" y="8578800"/>
          <a:ext cx="3769200" cy="1983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149040</xdr:colOff>
      <xdr:row>0</xdr:row>
      <xdr:rowOff>129240</xdr:rowOff>
    </xdr:from>
    <xdr:to>
      <xdr:col>1</xdr:col>
      <xdr:colOff>1399320</xdr:colOff>
      <xdr:row>2</xdr:row>
      <xdr:rowOff>107280</xdr:rowOff>
    </xdr:to>
    <xdr:pic>
      <xdr:nvPicPr>
        <xdr:cNvPr id="9" name="Imagem 2" descr=""/>
        <xdr:cNvPicPr/>
      </xdr:nvPicPr>
      <xdr:blipFill>
        <a:blip r:embed="rId2"/>
        <a:srcRect l="0" t="0" r="71992" b="0"/>
        <a:stretch/>
      </xdr:blipFill>
      <xdr:spPr>
        <a:xfrm>
          <a:off x="246600" y="129240"/>
          <a:ext cx="1250280" cy="11397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1415520</xdr:colOff>
      <xdr:row>0</xdr:row>
      <xdr:rowOff>190080</xdr:rowOff>
    </xdr:from>
    <xdr:to>
      <xdr:col>4</xdr:col>
      <xdr:colOff>547920</xdr:colOff>
      <xdr:row>2</xdr:row>
      <xdr:rowOff>142560</xdr:rowOff>
    </xdr:to>
    <xdr:sp>
      <xdr:nvSpPr>
        <xdr:cNvPr id="10" name="CustomShape 1"/>
        <xdr:cNvSpPr/>
      </xdr:nvSpPr>
      <xdr:spPr>
        <a:xfrm>
          <a:off x="1513080" y="190080"/>
          <a:ext cx="4510440" cy="11142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>
          <a:noAutofit/>
        </a:bodyPr>
        <a:p>
          <a:pPr>
            <a:lnSpc>
              <a:spcPct val="100000"/>
            </a:lnSpc>
          </a:pPr>
          <a:r>
            <a:rPr b="1" lang="pt-BR" sz="1200" spc="-1" strike="noStrike">
              <a:latin typeface="Arial"/>
            </a:rPr>
            <a:t>Estado de Minas Gerais</a:t>
          </a:r>
          <a:endParaRPr b="0" lang="pt-BR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1400" spc="-1" strike="noStrike">
              <a:latin typeface="Arial"/>
            </a:rPr>
            <a:t>PREFEITURA MUNICIPAL DE COROMANDEL</a:t>
          </a:r>
          <a:endParaRPr b="0" lang="pt-BR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1100" spc="-1" strike="noStrike">
              <a:latin typeface="Arial"/>
            </a:rPr>
            <a:t>Administração 2021/2024</a:t>
          </a:r>
          <a:endParaRPr b="0" lang="pt-BR" sz="11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pt-BR" sz="11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pt-BR" sz="1050" spc="-1" strike="noStrike">
              <a:latin typeface="Arial"/>
            </a:rPr>
            <a:t>GESTÃO DE OBRAS, SERVIÇOS PÚBLICOS, PLANEJAMENTO URBANO E INFRAESTRUTURA RURAL</a:t>
          </a:r>
          <a:endParaRPr b="0" lang="pt-BR" sz="1050" spc="-1" strike="noStrike">
            <a:latin typeface="Times New Roman"/>
          </a:endParaRPr>
        </a:p>
      </xdr:txBody>
    </xdr:sp>
    <xdr:clientData/>
  </xdr:twoCellAnchor>
  <xdr:twoCellAnchor editAs="oneCell">
    <xdr:from>
      <xdr:col>2</xdr:col>
      <xdr:colOff>273960</xdr:colOff>
      <xdr:row>19</xdr:row>
      <xdr:rowOff>312840</xdr:rowOff>
    </xdr:from>
    <xdr:to>
      <xdr:col>4</xdr:col>
      <xdr:colOff>1154880</xdr:colOff>
      <xdr:row>19</xdr:row>
      <xdr:rowOff>846000</xdr:rowOff>
    </xdr:to>
    <xdr:pic>
      <xdr:nvPicPr>
        <xdr:cNvPr id="11" name="Imagem 4" descr=""/>
        <xdr:cNvPicPr/>
      </xdr:nvPicPr>
      <xdr:blipFill>
        <a:blip r:embed="rId3"/>
        <a:srcRect l="1000" t="0" r="2307" b="0"/>
        <a:stretch/>
      </xdr:blipFill>
      <xdr:spPr>
        <a:xfrm>
          <a:off x="2677320" y="8016480"/>
          <a:ext cx="3953160" cy="533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L1048576"/>
  <sheetViews>
    <sheetView showFormulas="false" showGridLines="false" showRowColHeaders="true" showZeros="true" rightToLeft="false" tabSelected="true" showOutlineSymbols="true" defaultGridColor="true" view="pageBreakPreview" topLeftCell="A100" colorId="64" zoomScale="95" zoomScaleNormal="115" zoomScalePageLayoutView="95" workbookViewId="0">
      <selection pane="topLeft" activeCell="K135" activeCellId="0" sqref="K135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0.86"/>
    <col collapsed="false" customWidth="true" hidden="false" outlineLevel="0" max="2" min="2" style="1" width="5.69"/>
    <col collapsed="false" customWidth="true" hidden="false" outlineLevel="0" max="3" min="3" style="1" width="9.7"/>
    <col collapsed="false" customWidth="true" hidden="false" outlineLevel="0" max="4" min="4" style="1" width="9.13"/>
    <col collapsed="false" customWidth="true" hidden="false" outlineLevel="0" max="5" min="5" style="1" width="56.42"/>
    <col collapsed="false" customWidth="true" hidden="false" outlineLevel="0" max="6" min="6" style="2" width="5.69"/>
    <col collapsed="false" customWidth="true" hidden="false" outlineLevel="0" max="7" min="7" style="3" width="9.28"/>
    <col collapsed="false" customWidth="true" hidden="false" outlineLevel="0" max="8" min="8" style="3" width="10.28"/>
    <col collapsed="false" customWidth="true" hidden="false" outlineLevel="0" max="9" min="9" style="3" width="5.69"/>
    <col collapsed="false" customWidth="true" hidden="false" outlineLevel="0" max="10" min="10" style="3" width="10.28"/>
    <col collapsed="false" customWidth="true" hidden="false" outlineLevel="0" max="11" min="11" style="3" width="11.41"/>
    <col collapsed="false" customWidth="true" hidden="false" outlineLevel="0" max="12" min="12" style="1" width="0.7"/>
    <col collapsed="false" customWidth="true" hidden="true" outlineLevel="0" max="14" min="13" style="1" width="11.51"/>
    <col collapsed="false" customWidth="true" hidden="false" outlineLevel="0" max="64" min="15" style="1" width="9.13"/>
  </cols>
  <sheetData>
    <row r="1" customFormat="false" ht="67.5" hidden="false" customHeight="true" outlineLevel="0" collapsed="false">
      <c r="A1" s="4"/>
      <c r="B1" s="5"/>
      <c r="C1" s="5"/>
      <c r="D1" s="5"/>
      <c r="E1" s="5"/>
      <c r="F1" s="5"/>
      <c r="G1" s="6"/>
      <c r="H1" s="7" t="s">
        <v>0</v>
      </c>
      <c r="I1" s="7"/>
      <c r="J1" s="7"/>
      <c r="K1" s="7"/>
      <c r="N1" s="8" t="s">
        <v>1</v>
      </c>
    </row>
    <row r="2" customFormat="false" ht="7.5" hidden="false" customHeight="true" outlineLevel="0" collapsed="false">
      <c r="F2" s="9"/>
      <c r="G2" s="10"/>
      <c r="H2" s="10"/>
      <c r="I2" s="10"/>
      <c r="J2" s="10"/>
      <c r="N2" s="8" t="s">
        <v>2</v>
      </c>
    </row>
    <row r="3" customFormat="false" ht="30" hidden="false" customHeight="true" outlineLevel="0" collapsed="false">
      <c r="B3" s="11" t="s">
        <v>3</v>
      </c>
      <c r="C3" s="11"/>
      <c r="D3" s="12" t="s">
        <v>4</v>
      </c>
      <c r="E3" s="12"/>
      <c r="F3" s="12"/>
      <c r="G3" s="12"/>
      <c r="H3" s="12"/>
      <c r="I3" s="12"/>
      <c r="J3" s="12"/>
      <c r="K3" s="12"/>
    </row>
    <row r="4" customFormat="false" ht="5.25" hidden="false" customHeight="true" outlineLevel="0" collapsed="false">
      <c r="B4" s="13"/>
      <c r="C4" s="13"/>
      <c r="D4" s="14"/>
      <c r="E4" s="14"/>
      <c r="F4" s="14"/>
      <c r="G4" s="14"/>
      <c r="H4" s="14"/>
      <c r="I4" s="14"/>
      <c r="J4" s="14"/>
      <c r="K4" s="14"/>
    </row>
    <row r="5" customFormat="false" ht="11.25" hidden="false" customHeight="true" outlineLevel="0" collapsed="false">
      <c r="A5" s="15"/>
      <c r="B5" s="16" t="s">
        <v>5</v>
      </c>
      <c r="C5" s="16"/>
      <c r="D5" s="16"/>
      <c r="E5" s="16"/>
      <c r="F5" s="17"/>
      <c r="G5" s="18" t="s">
        <v>6</v>
      </c>
      <c r="H5" s="18" t="s">
        <v>7</v>
      </c>
      <c r="I5" s="18" t="s">
        <v>8</v>
      </c>
      <c r="J5" s="19" t="s">
        <v>9</v>
      </c>
      <c r="K5" s="19"/>
      <c r="L5" s="4"/>
    </row>
    <row r="6" customFormat="false" ht="3.75" hidden="false" customHeight="true" outlineLevel="0" collapsed="false">
      <c r="B6" s="20"/>
      <c r="C6" s="20"/>
      <c r="D6" s="21"/>
      <c r="E6" s="21"/>
      <c r="F6" s="21"/>
      <c r="G6" s="18"/>
      <c r="H6" s="18"/>
      <c r="I6" s="18"/>
      <c r="J6" s="19"/>
      <c r="K6" s="19"/>
      <c r="L6" s="4"/>
    </row>
    <row r="7" customFormat="false" ht="11.25" hidden="false" customHeight="true" outlineLevel="0" collapsed="false">
      <c r="B7" s="22" t="s">
        <v>10</v>
      </c>
      <c r="C7" s="22"/>
      <c r="D7" s="22"/>
      <c r="E7" s="22"/>
      <c r="F7" s="23"/>
      <c r="G7" s="24" t="s">
        <v>2</v>
      </c>
      <c r="H7" s="25" t="n">
        <f aca="false">IF(G7="SIM",'BDI 1'!$E$17,'BDI 1'!$E$16)</f>
        <v>0.2345</v>
      </c>
      <c r="I7" s="25"/>
      <c r="J7" s="26" t="s">
        <v>11</v>
      </c>
      <c r="K7" s="26"/>
    </row>
    <row r="8" customFormat="false" ht="3.75" hidden="false" customHeight="true" outlineLevel="0" collapsed="false">
      <c r="B8" s="27"/>
      <c r="C8" s="27"/>
      <c r="D8" s="28"/>
      <c r="E8" s="28"/>
      <c r="F8" s="29"/>
      <c r="G8" s="24"/>
      <c r="H8" s="25"/>
      <c r="I8" s="25"/>
      <c r="J8" s="26"/>
      <c r="K8" s="26"/>
    </row>
    <row r="9" customFormat="false" ht="11.25" hidden="false" customHeight="true" outlineLevel="0" collapsed="false">
      <c r="A9" s="4"/>
      <c r="B9" s="16" t="str">
        <f aca="false">_xlfn.CONCAT(" ENG.º RESPONSÁVEL: ",H140," - ",G142,H142)</f>
        <v>ENG.º RESPONSÁVEL: Igor de Moura Lemes Pereira - CREA: MG 212932/D</v>
      </c>
      <c r="C9" s="16"/>
      <c r="D9" s="16"/>
      <c r="E9" s="16"/>
      <c r="F9" s="17"/>
      <c r="G9" s="24"/>
      <c r="H9" s="25"/>
      <c r="I9" s="25"/>
      <c r="J9" s="26"/>
      <c r="K9" s="26"/>
    </row>
    <row r="10" customFormat="false" ht="6" hidden="false" customHeight="true" outlineLevel="0" collapsed="false">
      <c r="B10" s="30"/>
      <c r="C10" s="30"/>
      <c r="D10" s="31"/>
      <c r="E10" s="31"/>
      <c r="F10" s="32"/>
      <c r="G10" s="14"/>
      <c r="H10" s="33"/>
      <c r="I10" s="34"/>
      <c r="J10" s="34"/>
      <c r="K10" s="34"/>
    </row>
    <row r="11" customFormat="false" ht="12" hidden="false" customHeight="true" outlineLevel="0" collapsed="false">
      <c r="B11" s="35" t="s">
        <v>12</v>
      </c>
      <c r="C11" s="35"/>
      <c r="D11" s="35"/>
      <c r="E11" s="35"/>
      <c r="F11" s="35"/>
      <c r="G11" s="35"/>
      <c r="H11" s="35"/>
      <c r="I11" s="35"/>
      <c r="J11" s="35"/>
      <c r="K11" s="35"/>
    </row>
    <row r="12" customFormat="false" ht="4.5" hidden="false" customHeight="true" outlineLevel="0" collapsed="false">
      <c r="A12" s="4"/>
      <c r="B12" s="30"/>
      <c r="C12" s="30"/>
      <c r="D12" s="31"/>
      <c r="E12" s="31"/>
      <c r="F12" s="14"/>
      <c r="G12" s="14"/>
      <c r="H12" s="36"/>
      <c r="I12" s="36"/>
      <c r="J12" s="36"/>
      <c r="K12" s="36"/>
    </row>
    <row r="13" customFormat="false" ht="22.5" hidden="false" customHeight="true" outlineLevel="0" collapsed="false">
      <c r="A13" s="37"/>
      <c r="B13" s="35" t="s">
        <v>13</v>
      </c>
      <c r="C13" s="35" t="s">
        <v>14</v>
      </c>
      <c r="D13" s="35" t="s">
        <v>15</v>
      </c>
      <c r="E13" s="35" t="s">
        <v>16</v>
      </c>
      <c r="F13" s="35" t="s">
        <v>17</v>
      </c>
      <c r="G13" s="38" t="s">
        <v>18</v>
      </c>
      <c r="H13" s="39" t="s">
        <v>19</v>
      </c>
      <c r="I13" s="39" t="s">
        <v>20</v>
      </c>
      <c r="J13" s="39" t="s">
        <v>21</v>
      </c>
      <c r="K13" s="39" t="s">
        <v>22</v>
      </c>
      <c r="L13" s="37"/>
      <c r="M13" s="37"/>
      <c r="N13" s="40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</row>
    <row r="14" customFormat="false" ht="4.5" hidden="false" customHeight="true" outlineLevel="0" collapsed="false">
      <c r="A14" s="37"/>
      <c r="B14" s="41"/>
      <c r="C14" s="41"/>
      <c r="D14" s="41"/>
      <c r="E14" s="41"/>
      <c r="F14" s="41"/>
      <c r="G14" s="42"/>
      <c r="H14" s="43"/>
      <c r="I14" s="43"/>
      <c r="J14" s="43"/>
      <c r="K14" s="42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customFormat="false" ht="23.25" hidden="false" customHeight="true" outlineLevel="0" collapsed="false">
      <c r="A15" s="37"/>
      <c r="B15" s="12" t="s">
        <v>23</v>
      </c>
      <c r="C15" s="12"/>
      <c r="D15" s="12"/>
      <c r="E15" s="12"/>
      <c r="F15" s="12"/>
      <c r="G15" s="12"/>
      <c r="H15" s="12"/>
      <c r="I15" s="12"/>
      <c r="J15" s="44"/>
      <c r="K15" s="45" t="n">
        <f aca="false">K73</f>
        <v>1039138.85</v>
      </c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</row>
    <row r="16" customFormat="false" ht="6.75" hidden="false" customHeight="true" outlineLevel="0" collapsed="false">
      <c r="A16" s="37"/>
      <c r="B16" s="46"/>
      <c r="C16" s="46"/>
      <c r="D16" s="46"/>
      <c r="E16" s="47"/>
      <c r="F16" s="48"/>
      <c r="G16" s="49"/>
      <c r="H16" s="50"/>
      <c r="I16" s="50"/>
      <c r="J16" s="50"/>
      <c r="K16" s="50"/>
      <c r="L16" s="51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</row>
    <row r="17" customFormat="false" ht="18.75" hidden="false" customHeight="true" outlineLevel="0" collapsed="false">
      <c r="A17" s="37"/>
      <c r="B17" s="52" t="s">
        <v>24</v>
      </c>
      <c r="C17" s="52"/>
      <c r="D17" s="52"/>
      <c r="E17" s="52"/>
      <c r="F17" s="52"/>
      <c r="G17" s="52"/>
      <c r="H17" s="52"/>
      <c r="I17" s="52"/>
      <c r="J17" s="52"/>
      <c r="K17" s="53" t="n">
        <f aca="false">K73</f>
        <v>1039138.85</v>
      </c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</row>
    <row r="18" customFormat="false" ht="4.5" hidden="false" customHeight="true" outlineLevel="0" collapsed="false">
      <c r="A18" s="37"/>
      <c r="B18" s="46"/>
      <c r="C18" s="46"/>
      <c r="D18" s="46"/>
      <c r="E18" s="47"/>
      <c r="F18" s="48"/>
      <c r="G18" s="49"/>
      <c r="H18" s="50"/>
      <c r="I18" s="50"/>
      <c r="J18" s="50"/>
      <c r="K18" s="50"/>
      <c r="L18" s="51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</row>
    <row r="19" customFormat="false" ht="13.8" hidden="false" customHeight="false" outlineLevel="0" collapsed="false">
      <c r="A19" s="23"/>
      <c r="B19" s="54" t="n">
        <v>1</v>
      </c>
      <c r="C19" s="54"/>
      <c r="D19" s="54"/>
      <c r="E19" s="55" t="s">
        <v>25</v>
      </c>
      <c r="F19" s="55"/>
      <c r="G19" s="56"/>
      <c r="H19" s="57"/>
      <c r="I19" s="58"/>
      <c r="J19" s="58"/>
      <c r="K19" s="58" t="n">
        <f aca="false">K26</f>
        <v>120847.48</v>
      </c>
      <c r="L19" s="17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</row>
    <row r="20" customFormat="false" ht="31.3" hidden="false" customHeight="false" outlineLevel="0" collapsed="false">
      <c r="A20" s="60"/>
      <c r="B20" s="61" t="s">
        <v>26</v>
      </c>
      <c r="C20" s="62" t="s">
        <v>27</v>
      </c>
      <c r="D20" s="63" t="s">
        <v>28</v>
      </c>
      <c r="E20" s="64" t="s">
        <v>29</v>
      </c>
      <c r="F20" s="65" t="s">
        <v>30</v>
      </c>
      <c r="G20" s="66" t="n">
        <v>1</v>
      </c>
      <c r="H20" s="67" t="n">
        <f aca="false">COMPOSIÇÕES!H9</f>
        <v>2175.11</v>
      </c>
      <c r="I20" s="68" t="s">
        <v>7</v>
      </c>
      <c r="J20" s="69" t="n">
        <f aca="false">TRUNC(H20*(1+IF(I20="BDI 1",$H$7,$I$7)),2)</f>
        <v>2685.17</v>
      </c>
      <c r="K20" s="70" t="n">
        <f aca="false">TRUNC(G20*J20,2)</f>
        <v>2685.17</v>
      </c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</row>
    <row r="21" customFormat="false" ht="13.8" hidden="false" customHeight="false" outlineLevel="0" collapsed="false">
      <c r="A21" s="60"/>
      <c r="B21" s="61" t="s">
        <v>31</v>
      </c>
      <c r="C21" s="62" t="s">
        <v>27</v>
      </c>
      <c r="D21" s="72" t="s">
        <v>32</v>
      </c>
      <c r="E21" s="64" t="s">
        <v>33</v>
      </c>
      <c r="F21" s="65" t="s">
        <v>34</v>
      </c>
      <c r="G21" s="66" t="n">
        <v>81</v>
      </c>
      <c r="H21" s="67" t="n">
        <f aca="false">COMPOSIÇÕES!H17</f>
        <v>9.97</v>
      </c>
      <c r="I21" s="68" t="s">
        <v>7</v>
      </c>
      <c r="J21" s="69" t="n">
        <f aca="false">TRUNC(H21*(1+IF(I21="BDI 1",$H$7,$I$7)),2)</f>
        <v>12.3</v>
      </c>
      <c r="K21" s="70" t="n">
        <f aca="false">TRUNC(G21*J21,2)</f>
        <v>996.3</v>
      </c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</row>
    <row r="22" s="81" customFormat="true" ht="46.25" hidden="false" customHeight="false" outlineLevel="0" collapsed="false">
      <c r="A22" s="73"/>
      <c r="B22" s="74" t="s">
        <v>35</v>
      </c>
      <c r="C22" s="62" t="s">
        <v>36</v>
      </c>
      <c r="D22" s="62" t="s">
        <v>37</v>
      </c>
      <c r="E22" s="64" t="s">
        <v>38</v>
      </c>
      <c r="F22" s="65" t="s">
        <v>39</v>
      </c>
      <c r="G22" s="75" t="n">
        <v>5</v>
      </c>
      <c r="H22" s="76" t="n">
        <v>1125.54</v>
      </c>
      <c r="I22" s="77" t="s">
        <v>7</v>
      </c>
      <c r="J22" s="78" t="n">
        <f aca="false">TRUNC(H22*(1+IF(I22="BDI 1",$H$7,$I$7)),2)</f>
        <v>1389.47</v>
      </c>
      <c r="K22" s="79" t="n">
        <f aca="false">TRUNC(G22*J22,2)</f>
        <v>6947.35</v>
      </c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</row>
    <row r="23" customFormat="false" ht="13.8" hidden="false" customHeight="false" outlineLevel="0" collapsed="false">
      <c r="A23" s="60"/>
      <c r="B23" s="61" t="s">
        <v>40</v>
      </c>
      <c r="C23" s="62" t="s">
        <v>27</v>
      </c>
      <c r="D23" s="72" t="s">
        <v>41</v>
      </c>
      <c r="E23" s="64" t="s">
        <v>42</v>
      </c>
      <c r="F23" s="65" t="s">
        <v>30</v>
      </c>
      <c r="G23" s="66" t="n">
        <v>1</v>
      </c>
      <c r="H23" s="67" t="n">
        <f aca="false">COMPOSIÇÕES!H25</f>
        <v>3178.79</v>
      </c>
      <c r="I23" s="68" t="s">
        <v>7</v>
      </c>
      <c r="J23" s="69" t="n">
        <f aca="false">TRUNC(H23*(1+IF(I23="BDI 1",$H$7,$I$7)),2)</f>
        <v>3924.21</v>
      </c>
      <c r="K23" s="70" t="n">
        <f aca="false">TRUNC(G23*J23,2)</f>
        <v>3924.21</v>
      </c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</row>
    <row r="24" s="86" customFormat="true" ht="13.8" hidden="false" customHeight="false" outlineLevel="0" collapsed="false">
      <c r="A24" s="60"/>
      <c r="B24" s="74" t="s">
        <v>43</v>
      </c>
      <c r="C24" s="82" t="s">
        <v>44</v>
      </c>
      <c r="D24" s="83" t="s">
        <v>45</v>
      </c>
      <c r="E24" s="84" t="s">
        <v>46</v>
      </c>
      <c r="F24" s="85" t="s">
        <v>39</v>
      </c>
      <c r="G24" s="75" t="n">
        <v>5</v>
      </c>
      <c r="H24" s="67" t="n">
        <v>11968.97</v>
      </c>
      <c r="I24" s="77" t="s">
        <v>7</v>
      </c>
      <c r="J24" s="78" t="n">
        <f aca="false">TRUNC(H24*(1+IF(I24="BDI 1",$H$7,$I$7)),2)</f>
        <v>14775.69</v>
      </c>
      <c r="K24" s="79" t="n">
        <f aca="false">TRUNC(G24*J24,2)</f>
        <v>73878.45</v>
      </c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</row>
    <row r="25" customFormat="false" ht="13.8" hidden="false" customHeight="false" outlineLevel="0" collapsed="false">
      <c r="A25" s="60"/>
      <c r="B25" s="61" t="s">
        <v>47</v>
      </c>
      <c r="C25" s="62" t="s">
        <v>44</v>
      </c>
      <c r="D25" s="72" t="s">
        <v>48</v>
      </c>
      <c r="E25" s="64" t="s">
        <v>49</v>
      </c>
      <c r="F25" s="65" t="s">
        <v>50</v>
      </c>
      <c r="G25" s="66" t="n">
        <v>200</v>
      </c>
      <c r="H25" s="67" t="n">
        <v>131.3</v>
      </c>
      <c r="I25" s="68" t="s">
        <v>7</v>
      </c>
      <c r="J25" s="69" t="n">
        <f aca="false">TRUNC(H25*(1+IF(I25="BDI 1",$H$7,$I$7)),2)</f>
        <v>162.08</v>
      </c>
      <c r="K25" s="70" t="n">
        <f aca="false">TRUNC(G25*J25,2)</f>
        <v>32416</v>
      </c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customFormat="false" ht="9" hidden="false" customHeight="true" outlineLevel="0" collapsed="false">
      <c r="A26" s="60"/>
      <c r="B26" s="87"/>
      <c r="C26" s="88"/>
      <c r="D26" s="88"/>
      <c r="E26" s="89"/>
      <c r="F26" s="89"/>
      <c r="G26" s="90"/>
      <c r="H26" s="91" t="s">
        <v>51</v>
      </c>
      <c r="I26" s="91"/>
      <c r="J26" s="91"/>
      <c r="K26" s="92" t="n">
        <f aca="false">SUM(K20:K25)</f>
        <v>120847.48</v>
      </c>
      <c r="L26" s="60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customFormat="false" ht="6" hidden="false" customHeight="true" outlineLevel="0" collapsed="false">
      <c r="A27" s="37"/>
      <c r="B27" s="46"/>
      <c r="C27" s="46"/>
      <c r="D27" s="46"/>
      <c r="E27" s="47"/>
      <c r="F27" s="48"/>
      <c r="G27" s="49"/>
      <c r="H27" s="50"/>
      <c r="I27" s="50"/>
      <c r="J27" s="50"/>
      <c r="K27" s="50"/>
      <c r="L27" s="51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</row>
    <row r="28" customFormat="false" ht="12.8" hidden="false" customHeight="false" outlineLevel="0" collapsed="false">
      <c r="A28" s="23"/>
      <c r="B28" s="54" t="n">
        <v>2</v>
      </c>
      <c r="C28" s="54"/>
      <c r="D28" s="54"/>
      <c r="E28" s="55" t="s">
        <v>52</v>
      </c>
      <c r="F28" s="55"/>
      <c r="G28" s="56"/>
      <c r="H28" s="57"/>
      <c r="I28" s="58"/>
      <c r="J28" s="58"/>
      <c r="K28" s="58" t="n">
        <f aca="false">K31</f>
        <v>20351.68</v>
      </c>
      <c r="L28" s="17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customFormat="false" ht="13.8" hidden="false" customHeight="false" outlineLevel="0" collapsed="false">
      <c r="A29" s="60"/>
      <c r="B29" s="61" t="s">
        <v>53</v>
      </c>
      <c r="C29" s="62" t="s">
        <v>44</v>
      </c>
      <c r="D29" s="72" t="s">
        <v>54</v>
      </c>
      <c r="E29" s="64" t="s">
        <v>55</v>
      </c>
      <c r="F29" s="65" t="s">
        <v>56</v>
      </c>
      <c r="G29" s="66" t="n">
        <v>810</v>
      </c>
      <c r="H29" s="67" t="n">
        <v>16.31</v>
      </c>
      <c r="I29" s="68" t="s">
        <v>7</v>
      </c>
      <c r="J29" s="69" t="n">
        <f aca="false">TRUNC(H29*(1+IF(I29="BDI 1",$H$7,$I$7)),2)</f>
        <v>20.13</v>
      </c>
      <c r="K29" s="70" t="n">
        <f aca="false">TRUNC(G29*J29,2)</f>
        <v>16305.3</v>
      </c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</row>
    <row r="30" customFormat="false" ht="13.8" hidden="false" customHeight="false" outlineLevel="0" collapsed="false">
      <c r="A30" s="60"/>
      <c r="B30" s="61" t="s">
        <v>57</v>
      </c>
      <c r="C30" s="62" t="s">
        <v>44</v>
      </c>
      <c r="D30" s="72" t="s">
        <v>58</v>
      </c>
      <c r="E30" s="64" t="s">
        <v>59</v>
      </c>
      <c r="F30" s="65" t="s">
        <v>56</v>
      </c>
      <c r="G30" s="66" t="n">
        <v>140.94</v>
      </c>
      <c r="H30" s="67" t="n">
        <v>23.26</v>
      </c>
      <c r="I30" s="68" t="s">
        <v>7</v>
      </c>
      <c r="J30" s="69" t="n">
        <f aca="false">TRUNC(H30*(1+IF(I30="BDI 1",$H$7,$I$7)),2)</f>
        <v>28.71</v>
      </c>
      <c r="K30" s="70" t="n">
        <f aca="false">TRUNC(G30*J30,2)</f>
        <v>4046.38</v>
      </c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</row>
    <row r="31" customFormat="false" ht="9" hidden="false" customHeight="true" outlineLevel="0" collapsed="false">
      <c r="A31" s="60"/>
      <c r="B31" s="87"/>
      <c r="C31" s="88"/>
      <c r="D31" s="88"/>
      <c r="E31" s="89"/>
      <c r="F31" s="89"/>
      <c r="G31" s="90"/>
      <c r="H31" s="91" t="s">
        <v>60</v>
      </c>
      <c r="I31" s="91"/>
      <c r="J31" s="91"/>
      <c r="K31" s="92" t="n">
        <f aca="false">SUM(K29:K30)</f>
        <v>20351.68</v>
      </c>
      <c r="L31" s="60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</row>
    <row r="32" customFormat="false" ht="6" hidden="false" customHeight="true" outlineLevel="0" collapsed="false">
      <c r="A32" s="37"/>
      <c r="B32" s="46"/>
      <c r="C32" s="46"/>
      <c r="D32" s="46"/>
      <c r="E32" s="47"/>
      <c r="F32" s="48"/>
      <c r="G32" s="49"/>
      <c r="H32" s="50"/>
      <c r="I32" s="50"/>
      <c r="J32" s="50"/>
      <c r="K32" s="50"/>
      <c r="L32" s="51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</row>
    <row r="33" customFormat="false" ht="12.8" hidden="false" customHeight="false" outlineLevel="0" collapsed="false">
      <c r="A33" s="23"/>
      <c r="B33" s="54" t="n">
        <v>3</v>
      </c>
      <c r="C33" s="54"/>
      <c r="D33" s="54"/>
      <c r="E33" s="55" t="s">
        <v>61</v>
      </c>
      <c r="F33" s="55"/>
      <c r="G33" s="56"/>
      <c r="H33" s="57"/>
      <c r="I33" s="58"/>
      <c r="J33" s="58"/>
      <c r="K33" s="58" t="n">
        <f aca="false">K38</f>
        <v>112841.31</v>
      </c>
      <c r="L33" s="17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</row>
    <row r="34" customFormat="false" ht="12.8" hidden="false" customHeight="false" outlineLevel="0" collapsed="false">
      <c r="A34" s="60"/>
      <c r="B34" s="61" t="s">
        <v>62</v>
      </c>
      <c r="C34" s="62" t="s">
        <v>27</v>
      </c>
      <c r="D34" s="72" t="s">
        <v>63</v>
      </c>
      <c r="E34" s="64" t="s">
        <v>64</v>
      </c>
      <c r="F34" s="65" t="s">
        <v>56</v>
      </c>
      <c r="G34" s="66" t="n">
        <v>54.6</v>
      </c>
      <c r="H34" s="67" t="n">
        <f aca="false">COMPOSIÇÕES!H29</f>
        <v>395.75</v>
      </c>
      <c r="I34" s="68" t="s">
        <v>7</v>
      </c>
      <c r="J34" s="69" t="n">
        <f aca="false">TRUNC(H34*(1+IF(I34="BDI 1",$H$7,$I$7)),2)</f>
        <v>488.55</v>
      </c>
      <c r="K34" s="70" t="n">
        <f aca="false">TRUNC(G34*J34,2)</f>
        <v>26674.83</v>
      </c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</row>
    <row r="35" customFormat="false" ht="13.8" hidden="false" customHeight="false" outlineLevel="0" collapsed="false">
      <c r="A35" s="60"/>
      <c r="B35" s="61" t="s">
        <v>65</v>
      </c>
      <c r="C35" s="62" t="s">
        <v>44</v>
      </c>
      <c r="D35" s="72" t="s">
        <v>66</v>
      </c>
      <c r="E35" s="64" t="s">
        <v>67</v>
      </c>
      <c r="F35" s="65" t="s">
        <v>68</v>
      </c>
      <c r="G35" s="66" t="n">
        <v>1331.34</v>
      </c>
      <c r="H35" s="67" t="n">
        <v>9.67</v>
      </c>
      <c r="I35" s="68" t="s">
        <v>7</v>
      </c>
      <c r="J35" s="69" t="n">
        <f aca="false">TRUNC(H35*(1+IF(I35="BDI 1",$H$7,$I$7)),2)</f>
        <v>11.93</v>
      </c>
      <c r="K35" s="70" t="n">
        <f aca="false">TRUNC(G35*J35,2)</f>
        <v>15882.88</v>
      </c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customFormat="false" ht="13.8" hidden="false" customHeight="false" outlineLevel="0" collapsed="false">
      <c r="A36" s="60"/>
      <c r="B36" s="61"/>
      <c r="C36" s="62" t="s">
        <v>44</v>
      </c>
      <c r="D36" s="72" t="s">
        <v>69</v>
      </c>
      <c r="E36" s="64" t="s">
        <v>70</v>
      </c>
      <c r="F36" s="65" t="s">
        <v>68</v>
      </c>
      <c r="G36" s="66" t="n">
        <v>1687.88</v>
      </c>
      <c r="H36" s="67" t="n">
        <v>11.57</v>
      </c>
      <c r="I36" s="68" t="s">
        <v>7</v>
      </c>
      <c r="J36" s="69" t="n">
        <f aca="false">TRUNC(H36*(1+IF(I36="BDI 1",$H$7,$I$7)),2)</f>
        <v>14.28</v>
      </c>
      <c r="K36" s="70" t="n">
        <f aca="false">TRUNC(G36*J36,2)</f>
        <v>24102.92</v>
      </c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</row>
    <row r="37" customFormat="false" ht="16.4" hidden="false" customHeight="false" outlineLevel="0" collapsed="false">
      <c r="A37" s="60"/>
      <c r="B37" s="61" t="s">
        <v>71</v>
      </c>
      <c r="C37" s="62" t="s">
        <v>44</v>
      </c>
      <c r="D37" s="72" t="s">
        <v>72</v>
      </c>
      <c r="E37" s="64" t="s">
        <v>73</v>
      </c>
      <c r="F37" s="65" t="s">
        <v>56</v>
      </c>
      <c r="G37" s="66" t="n">
        <v>54.6</v>
      </c>
      <c r="H37" s="67" t="n">
        <v>685.14</v>
      </c>
      <c r="I37" s="68" t="s">
        <v>7</v>
      </c>
      <c r="J37" s="69" t="n">
        <f aca="false">TRUNC(H37*(1+IF(I37="BDI 1",$H$7,$I$7)),2)</f>
        <v>845.8</v>
      </c>
      <c r="K37" s="70" t="n">
        <f aca="false">TRUNC(G37*J37,2)</f>
        <v>46180.68</v>
      </c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</row>
    <row r="38" customFormat="false" ht="9" hidden="false" customHeight="true" outlineLevel="0" collapsed="false">
      <c r="A38" s="60"/>
      <c r="B38" s="87"/>
      <c r="C38" s="88"/>
      <c r="D38" s="88"/>
      <c r="E38" s="89"/>
      <c r="F38" s="89"/>
      <c r="G38" s="90"/>
      <c r="H38" s="91" t="s">
        <v>74</v>
      </c>
      <c r="I38" s="91"/>
      <c r="J38" s="91"/>
      <c r="K38" s="92" t="n">
        <f aca="false">SUM(K34:K37)</f>
        <v>112841.31</v>
      </c>
      <c r="L38" s="60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</row>
    <row r="39" customFormat="false" ht="6" hidden="false" customHeight="true" outlineLevel="0" collapsed="false">
      <c r="A39" s="37"/>
      <c r="B39" s="46"/>
      <c r="C39" s="46"/>
      <c r="D39" s="46"/>
      <c r="E39" s="47"/>
      <c r="F39" s="48"/>
      <c r="G39" s="49"/>
      <c r="H39" s="50"/>
      <c r="I39" s="50"/>
      <c r="J39" s="50"/>
      <c r="K39" s="50"/>
      <c r="L39" s="51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</row>
    <row r="40" customFormat="false" ht="12.8" hidden="false" customHeight="false" outlineLevel="0" collapsed="false">
      <c r="A40" s="23"/>
      <c r="B40" s="54" t="n">
        <v>4</v>
      </c>
      <c r="C40" s="54"/>
      <c r="D40" s="54"/>
      <c r="E40" s="55" t="s">
        <v>75</v>
      </c>
      <c r="F40" s="55"/>
      <c r="G40" s="56"/>
      <c r="H40" s="57"/>
      <c r="I40" s="58"/>
      <c r="J40" s="58"/>
      <c r="K40" s="58" t="n">
        <f aca="false">K45</f>
        <v>90342.8</v>
      </c>
      <c r="L40" s="17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</row>
    <row r="41" customFormat="false" ht="13.8" hidden="false" customHeight="false" outlineLevel="0" collapsed="false">
      <c r="A41" s="60"/>
      <c r="B41" s="61" t="s">
        <v>76</v>
      </c>
      <c r="C41" s="62" t="s">
        <v>44</v>
      </c>
      <c r="D41" s="72" t="s">
        <v>77</v>
      </c>
      <c r="E41" s="64" t="s">
        <v>78</v>
      </c>
      <c r="F41" s="65" t="s">
        <v>34</v>
      </c>
      <c r="G41" s="66" t="n">
        <v>60.74</v>
      </c>
      <c r="H41" s="67" t="n">
        <v>75.54</v>
      </c>
      <c r="I41" s="68" t="s">
        <v>7</v>
      </c>
      <c r="J41" s="69" t="n">
        <f aca="false">TRUNC(H41*(1+IF(I41="BDI 1",$H$7,$I$7)),2)</f>
        <v>93.25</v>
      </c>
      <c r="K41" s="70" t="n">
        <f aca="false">TRUNC(G41*J41,2)</f>
        <v>5664</v>
      </c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</row>
    <row r="42" customFormat="false" ht="13.8" hidden="false" customHeight="false" outlineLevel="0" collapsed="false">
      <c r="A42" s="60"/>
      <c r="B42" s="61" t="s">
        <v>65</v>
      </c>
      <c r="C42" s="62" t="s">
        <v>44</v>
      </c>
      <c r="D42" s="72" t="s">
        <v>66</v>
      </c>
      <c r="E42" s="64" t="s">
        <v>67</v>
      </c>
      <c r="F42" s="65" t="s">
        <v>68</v>
      </c>
      <c r="G42" s="66" t="n">
        <v>1526.92</v>
      </c>
      <c r="H42" s="67" t="n">
        <v>9.67</v>
      </c>
      <c r="I42" s="68" t="s">
        <v>7</v>
      </c>
      <c r="J42" s="69" t="n">
        <f aca="false">TRUNC(H42*(1+IF(I42="BDI 1",$H$7,$I$7)),2)</f>
        <v>11.93</v>
      </c>
      <c r="K42" s="70" t="n">
        <f aca="false">TRUNC(G42*J42,2)</f>
        <v>18216.15</v>
      </c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</row>
    <row r="43" customFormat="false" ht="13.8" hidden="false" customHeight="false" outlineLevel="0" collapsed="false">
      <c r="A43" s="60"/>
      <c r="B43" s="61"/>
      <c r="C43" s="62" t="s">
        <v>44</v>
      </c>
      <c r="D43" s="72" t="s">
        <v>69</v>
      </c>
      <c r="E43" s="64" t="s">
        <v>70</v>
      </c>
      <c r="F43" s="65" t="s">
        <v>68</v>
      </c>
      <c r="G43" s="66" t="n">
        <v>1526.92</v>
      </c>
      <c r="H43" s="67" t="n">
        <v>11.57</v>
      </c>
      <c r="I43" s="68" t="s">
        <v>7</v>
      </c>
      <c r="J43" s="69" t="n">
        <f aca="false">TRUNC(H43*(1+IF(I43="BDI 1",$H$7,$I$7)),2)</f>
        <v>14.28</v>
      </c>
      <c r="K43" s="70" t="n">
        <f aca="false">TRUNC(G43*J43,2)</f>
        <v>21804.41</v>
      </c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</row>
    <row r="44" customFormat="false" ht="16.4" hidden="false" customHeight="false" outlineLevel="0" collapsed="false">
      <c r="A44" s="60"/>
      <c r="B44" s="61" t="s">
        <v>79</v>
      </c>
      <c r="C44" s="62" t="s">
        <v>44</v>
      </c>
      <c r="D44" s="72" t="s">
        <v>72</v>
      </c>
      <c r="E44" s="64" t="s">
        <v>73</v>
      </c>
      <c r="F44" s="65" t="s">
        <v>56</v>
      </c>
      <c r="G44" s="66" t="n">
        <v>52.8</v>
      </c>
      <c r="H44" s="67" t="n">
        <v>685.14</v>
      </c>
      <c r="I44" s="68" t="s">
        <v>7</v>
      </c>
      <c r="J44" s="69" t="n">
        <f aca="false">TRUNC(H44*(1+IF(I44="BDI 1",$H$7,$I$7)),2)</f>
        <v>845.8</v>
      </c>
      <c r="K44" s="70" t="n">
        <f aca="false">TRUNC(G44*J44,2)</f>
        <v>44658.24</v>
      </c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</row>
    <row r="45" customFormat="false" ht="9" hidden="false" customHeight="true" outlineLevel="0" collapsed="false">
      <c r="A45" s="60"/>
      <c r="B45" s="87"/>
      <c r="C45" s="88"/>
      <c r="D45" s="88"/>
      <c r="E45" s="89"/>
      <c r="F45" s="89"/>
      <c r="G45" s="90"/>
      <c r="H45" s="91" t="s">
        <v>80</v>
      </c>
      <c r="I45" s="91"/>
      <c r="J45" s="91"/>
      <c r="K45" s="92" t="n">
        <f aca="false">SUM(K41:K44)</f>
        <v>90342.8</v>
      </c>
      <c r="L45" s="60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</row>
    <row r="46" customFormat="false" ht="6" hidden="false" customHeight="true" outlineLevel="0" collapsed="false">
      <c r="A46" s="37"/>
      <c r="B46" s="46"/>
      <c r="C46" s="46"/>
      <c r="D46" s="46"/>
      <c r="E46" s="47"/>
      <c r="F46" s="48"/>
      <c r="G46" s="49"/>
      <c r="H46" s="50"/>
      <c r="I46" s="50"/>
      <c r="J46" s="50"/>
      <c r="K46" s="50"/>
      <c r="L46" s="51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</row>
    <row r="47" customFormat="false" ht="12.8" hidden="false" customHeight="false" outlineLevel="0" collapsed="false">
      <c r="A47" s="23"/>
      <c r="B47" s="54" t="n">
        <v>5</v>
      </c>
      <c r="C47" s="54"/>
      <c r="D47" s="54"/>
      <c r="E47" s="55" t="s">
        <v>81</v>
      </c>
      <c r="F47" s="55"/>
      <c r="G47" s="56"/>
      <c r="H47" s="57"/>
      <c r="I47" s="58"/>
      <c r="J47" s="58"/>
      <c r="K47" s="58" t="n">
        <f aca="false">K52</f>
        <v>283153.92</v>
      </c>
      <c r="L47" s="17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</row>
    <row r="48" customFormat="false" ht="13.8" hidden="false" customHeight="false" outlineLevel="0" collapsed="false">
      <c r="A48" s="60"/>
      <c r="B48" s="61" t="s">
        <v>82</v>
      </c>
      <c r="C48" s="62" t="s">
        <v>44</v>
      </c>
      <c r="D48" s="72" t="s">
        <v>77</v>
      </c>
      <c r="E48" s="64" t="s">
        <v>78</v>
      </c>
      <c r="F48" s="65" t="s">
        <v>34</v>
      </c>
      <c r="G48" s="66" t="n">
        <v>300</v>
      </c>
      <c r="H48" s="67" t="n">
        <v>75.54</v>
      </c>
      <c r="I48" s="68" t="s">
        <v>7</v>
      </c>
      <c r="J48" s="69" t="n">
        <f aca="false">TRUNC(H48*(1+IF(I48="BDI 1",$H$7,$I$7)),2)</f>
        <v>93.25</v>
      </c>
      <c r="K48" s="70" t="n">
        <f aca="false">TRUNC(G48*J48,2)</f>
        <v>27975</v>
      </c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</row>
    <row r="49" customFormat="false" ht="13.8" hidden="false" customHeight="false" outlineLevel="0" collapsed="false">
      <c r="A49" s="60"/>
      <c r="B49" s="61" t="s">
        <v>65</v>
      </c>
      <c r="C49" s="62" t="s">
        <v>44</v>
      </c>
      <c r="D49" s="72" t="s">
        <v>66</v>
      </c>
      <c r="E49" s="64" t="s">
        <v>67</v>
      </c>
      <c r="F49" s="65" t="s">
        <v>68</v>
      </c>
      <c r="G49" s="66" t="n">
        <v>5218.12</v>
      </c>
      <c r="H49" s="67" t="n">
        <v>9.67</v>
      </c>
      <c r="I49" s="68" t="s">
        <v>7</v>
      </c>
      <c r="J49" s="69" t="n">
        <f aca="false">TRUNC(H49*(1+IF(I49="BDI 1",$H$7,$I$7)),2)</f>
        <v>11.93</v>
      </c>
      <c r="K49" s="70" t="n">
        <f aca="false">TRUNC(G49*J49,2)</f>
        <v>62252.17</v>
      </c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</row>
    <row r="50" customFormat="false" ht="13.8" hidden="false" customHeight="false" outlineLevel="0" collapsed="false">
      <c r="A50" s="60"/>
      <c r="B50" s="61"/>
      <c r="C50" s="62" t="s">
        <v>44</v>
      </c>
      <c r="D50" s="72" t="s">
        <v>69</v>
      </c>
      <c r="E50" s="64" t="s">
        <v>70</v>
      </c>
      <c r="F50" s="65" t="s">
        <v>68</v>
      </c>
      <c r="G50" s="66" t="n">
        <v>5218.12</v>
      </c>
      <c r="H50" s="67" t="n">
        <v>11.57</v>
      </c>
      <c r="I50" s="68" t="s">
        <v>7</v>
      </c>
      <c r="J50" s="69" t="n">
        <f aca="false">TRUNC(H50*(1+IF(I50="BDI 1",$H$7,$I$7)),2)</f>
        <v>14.28</v>
      </c>
      <c r="K50" s="70" t="n">
        <f aca="false">TRUNC(G50*J50,2)</f>
        <v>74514.75</v>
      </c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</row>
    <row r="51" customFormat="false" ht="16.4" hidden="false" customHeight="false" outlineLevel="0" collapsed="false">
      <c r="A51" s="60"/>
      <c r="B51" s="61" t="s">
        <v>83</v>
      </c>
      <c r="C51" s="62" t="s">
        <v>44</v>
      </c>
      <c r="D51" s="72" t="s">
        <v>72</v>
      </c>
      <c r="E51" s="64" t="s">
        <v>73</v>
      </c>
      <c r="F51" s="65" t="s">
        <v>56</v>
      </c>
      <c r="G51" s="66" t="n">
        <v>140</v>
      </c>
      <c r="H51" s="67" t="n">
        <v>685.14</v>
      </c>
      <c r="I51" s="68" t="s">
        <v>7</v>
      </c>
      <c r="J51" s="69" t="n">
        <f aca="false">TRUNC(H51*(1+IF(I51="BDI 1",$H$7,$I$7)),2)</f>
        <v>845.8</v>
      </c>
      <c r="K51" s="70" t="n">
        <f aca="false">TRUNC(G51*J51,2)</f>
        <v>118412</v>
      </c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</row>
    <row r="52" customFormat="false" ht="9" hidden="false" customHeight="true" outlineLevel="0" collapsed="false">
      <c r="A52" s="60"/>
      <c r="B52" s="87"/>
      <c r="C52" s="88"/>
      <c r="D52" s="88"/>
      <c r="E52" s="89"/>
      <c r="F52" s="89"/>
      <c r="G52" s="90"/>
      <c r="H52" s="91" t="s">
        <v>84</v>
      </c>
      <c r="I52" s="91"/>
      <c r="J52" s="91"/>
      <c r="K52" s="92" t="n">
        <f aca="false">SUM(K48:K51)</f>
        <v>283153.92</v>
      </c>
      <c r="L52" s="60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</row>
    <row r="53" customFormat="false" ht="6" hidden="false" customHeight="true" outlineLevel="0" collapsed="false">
      <c r="A53" s="37"/>
      <c r="B53" s="46"/>
      <c r="C53" s="46"/>
      <c r="D53" s="46"/>
      <c r="E53" s="47"/>
      <c r="F53" s="48"/>
      <c r="G53" s="49"/>
      <c r="H53" s="50"/>
      <c r="I53" s="50"/>
      <c r="J53" s="50"/>
      <c r="K53" s="50"/>
      <c r="L53" s="51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</row>
    <row r="54" customFormat="false" ht="12.8" hidden="false" customHeight="false" outlineLevel="0" collapsed="false">
      <c r="A54" s="23"/>
      <c r="B54" s="54" t="n">
        <v>6</v>
      </c>
      <c r="C54" s="54"/>
      <c r="D54" s="54"/>
      <c r="E54" s="55" t="s">
        <v>85</v>
      </c>
      <c r="F54" s="55"/>
      <c r="G54" s="56"/>
      <c r="H54" s="57"/>
      <c r="I54" s="58"/>
      <c r="J54" s="58"/>
      <c r="K54" s="58" t="n">
        <f aca="false">K63</f>
        <v>409940.26</v>
      </c>
      <c r="L54" s="17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</row>
    <row r="55" customFormat="false" ht="16.4" hidden="false" customHeight="false" outlineLevel="0" collapsed="false">
      <c r="A55" s="60"/>
      <c r="B55" s="61" t="s">
        <v>86</v>
      </c>
      <c r="C55" s="62" t="s">
        <v>87</v>
      </c>
      <c r="D55" s="72" t="s">
        <v>28</v>
      </c>
      <c r="E55" s="64" t="s">
        <v>88</v>
      </c>
      <c r="F55" s="65" t="s">
        <v>89</v>
      </c>
      <c r="G55" s="66" t="n">
        <v>1</v>
      </c>
      <c r="H55" s="67" t="n">
        <v>157000</v>
      </c>
      <c r="I55" s="68" t="s">
        <v>7</v>
      </c>
      <c r="J55" s="69" t="n">
        <f aca="false">TRUNC(H55*(1+IF(I55="BDI 1",$H$7,$I$7)),2)</f>
        <v>193816.5</v>
      </c>
      <c r="K55" s="70" t="n">
        <f aca="false">TRUNC(G55*J55,2)</f>
        <v>193816.5</v>
      </c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</row>
    <row r="56" customFormat="false" ht="16.4" hidden="false" customHeight="false" outlineLevel="0" collapsed="false">
      <c r="A56" s="60"/>
      <c r="B56" s="61" t="s">
        <v>90</v>
      </c>
      <c r="C56" s="62" t="s">
        <v>91</v>
      </c>
      <c r="D56" s="63" t="n">
        <v>307731</v>
      </c>
      <c r="E56" s="64" t="s">
        <v>92</v>
      </c>
      <c r="F56" s="65" t="s">
        <v>93</v>
      </c>
      <c r="G56" s="66" t="n">
        <v>7.56</v>
      </c>
      <c r="H56" s="67" t="n">
        <v>82.03</v>
      </c>
      <c r="I56" s="68" t="s">
        <v>7</v>
      </c>
      <c r="J56" s="69" t="n">
        <f aca="false">TRUNC(H56*(1+IF(I56="BDI 1",$H$7,$I$7)),2)</f>
        <v>101.26</v>
      </c>
      <c r="K56" s="70" t="n">
        <f aca="false">TRUNC(G56*J56,2)</f>
        <v>765.52</v>
      </c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</row>
    <row r="57" customFormat="false" ht="13.8" hidden="false" customHeight="false" outlineLevel="0" collapsed="false">
      <c r="A57" s="60"/>
      <c r="B57" s="61" t="s">
        <v>94</v>
      </c>
      <c r="C57" s="62" t="s">
        <v>44</v>
      </c>
      <c r="D57" s="72" t="s">
        <v>95</v>
      </c>
      <c r="E57" s="64" t="s">
        <v>96</v>
      </c>
      <c r="F57" s="65" t="s">
        <v>68</v>
      </c>
      <c r="G57" s="66" t="n">
        <v>7512</v>
      </c>
      <c r="H57" s="67" t="n">
        <v>11.4</v>
      </c>
      <c r="I57" s="68" t="s">
        <v>7</v>
      </c>
      <c r="J57" s="69" t="n">
        <f aca="false">TRUNC(H57*(1+IF(I57="BDI 1",$H$7,$I$7)),2)</f>
        <v>14.07</v>
      </c>
      <c r="K57" s="70" t="n">
        <f aca="false">TRUNC(G57*J57,2)</f>
        <v>105693.84</v>
      </c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</row>
    <row r="58" customFormat="false" ht="16.4" hidden="false" customHeight="false" outlineLevel="0" collapsed="false">
      <c r="A58" s="60"/>
      <c r="B58" s="61" t="s">
        <v>97</v>
      </c>
      <c r="C58" s="62" t="s">
        <v>44</v>
      </c>
      <c r="D58" s="72" t="s">
        <v>98</v>
      </c>
      <c r="E58" s="64" t="s">
        <v>99</v>
      </c>
      <c r="F58" s="65" t="s">
        <v>34</v>
      </c>
      <c r="G58" s="66" t="n">
        <v>72.72</v>
      </c>
      <c r="H58" s="67" t="n">
        <v>194.67</v>
      </c>
      <c r="I58" s="68" t="s">
        <v>7</v>
      </c>
      <c r="J58" s="69" t="n">
        <f aca="false">TRUNC(H58*(1+IF(I58="BDI 1",$H$7,$I$7)),2)</f>
        <v>240.32</v>
      </c>
      <c r="K58" s="70" t="n">
        <f aca="false">TRUNC(G58*J58,2)</f>
        <v>17476.07</v>
      </c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</row>
    <row r="59" customFormat="false" ht="16.4" hidden="false" customHeight="false" outlineLevel="0" collapsed="false">
      <c r="A59" s="60"/>
      <c r="B59" s="61" t="s">
        <v>100</v>
      </c>
      <c r="C59" s="62" t="s">
        <v>44</v>
      </c>
      <c r="D59" s="72" t="s">
        <v>101</v>
      </c>
      <c r="E59" s="64" t="s">
        <v>102</v>
      </c>
      <c r="F59" s="65" t="s">
        <v>34</v>
      </c>
      <c r="G59" s="66" t="n">
        <v>115.2</v>
      </c>
      <c r="H59" s="67" t="n">
        <v>82.53</v>
      </c>
      <c r="I59" s="68" t="s">
        <v>7</v>
      </c>
      <c r="J59" s="69" t="n">
        <f aca="false">TRUNC(H59*(1+IF(I59="BDI 1",$H$7,$I$7)),2)</f>
        <v>101.88</v>
      </c>
      <c r="K59" s="70" t="n">
        <f aca="false">TRUNC(G59*J59,2)</f>
        <v>11736.57</v>
      </c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</row>
    <row r="60" customFormat="false" ht="13.8" hidden="false" customHeight="false" outlineLevel="0" collapsed="false">
      <c r="A60" s="60"/>
      <c r="B60" s="61" t="s">
        <v>65</v>
      </c>
      <c r="C60" s="62" t="s">
        <v>44</v>
      </c>
      <c r="D60" s="72" t="s">
        <v>66</v>
      </c>
      <c r="E60" s="64" t="s">
        <v>67</v>
      </c>
      <c r="F60" s="65" t="s">
        <v>68</v>
      </c>
      <c r="G60" s="66" t="n">
        <v>2296.96</v>
      </c>
      <c r="H60" s="67" t="n">
        <v>9.67</v>
      </c>
      <c r="I60" s="68" t="s">
        <v>7</v>
      </c>
      <c r="J60" s="69" t="n">
        <f aca="false">TRUNC(H60*(1+IF(I60="BDI 1",$H$7,$I$7)),2)</f>
        <v>11.93</v>
      </c>
      <c r="K60" s="70" t="n">
        <f aca="false">TRUNC(G60*J60,2)</f>
        <v>27402.73</v>
      </c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</row>
    <row r="61" customFormat="false" ht="13.8" hidden="false" customHeight="false" outlineLevel="0" collapsed="false">
      <c r="A61" s="60"/>
      <c r="B61" s="61"/>
      <c r="C61" s="62" t="s">
        <v>44</v>
      </c>
      <c r="D61" s="72" t="s">
        <v>69</v>
      </c>
      <c r="E61" s="64" t="s">
        <v>70</v>
      </c>
      <c r="F61" s="65" t="s">
        <v>68</v>
      </c>
      <c r="G61" s="66" t="n">
        <v>2296.96</v>
      </c>
      <c r="H61" s="67" t="n">
        <v>11.57</v>
      </c>
      <c r="I61" s="68" t="s">
        <v>7</v>
      </c>
      <c r="J61" s="69" t="n">
        <f aca="false">TRUNC(H61*(1+IF(I61="BDI 1",$H$7,$I$7)),2)</f>
        <v>14.28</v>
      </c>
      <c r="K61" s="70" t="n">
        <f aca="false">TRUNC(G61*J61,2)</f>
        <v>32800.58</v>
      </c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</row>
    <row r="62" customFormat="false" ht="16.4" hidden="false" customHeight="false" outlineLevel="0" collapsed="false">
      <c r="A62" s="60"/>
      <c r="B62" s="61" t="s">
        <v>103</v>
      </c>
      <c r="C62" s="62" t="s">
        <v>44</v>
      </c>
      <c r="D62" s="72" t="s">
        <v>72</v>
      </c>
      <c r="E62" s="64" t="s">
        <v>73</v>
      </c>
      <c r="F62" s="65" t="s">
        <v>56</v>
      </c>
      <c r="G62" s="66" t="n">
        <v>23.94</v>
      </c>
      <c r="H62" s="67" t="n">
        <v>685.14</v>
      </c>
      <c r="I62" s="68" t="s">
        <v>7</v>
      </c>
      <c r="J62" s="69" t="n">
        <f aca="false">TRUNC(H62*(1+IF(I62="BDI 1",$H$7,$I$7)),2)</f>
        <v>845.8</v>
      </c>
      <c r="K62" s="70" t="n">
        <f aca="false">TRUNC(G62*J62,2)</f>
        <v>20248.45</v>
      </c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</row>
    <row r="63" customFormat="false" ht="9" hidden="false" customHeight="true" outlineLevel="0" collapsed="false">
      <c r="A63" s="60"/>
      <c r="B63" s="87"/>
      <c r="C63" s="88"/>
      <c r="D63" s="88"/>
      <c r="E63" s="89"/>
      <c r="F63" s="89"/>
      <c r="G63" s="90"/>
      <c r="H63" s="91" t="s">
        <v>104</v>
      </c>
      <c r="I63" s="91"/>
      <c r="J63" s="91"/>
      <c r="K63" s="92" t="n">
        <f aca="false">SUM(K55:K62)</f>
        <v>409940.26</v>
      </c>
      <c r="L63" s="60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</row>
    <row r="64" customFormat="false" ht="6" hidden="false" customHeight="true" outlineLevel="0" collapsed="false">
      <c r="A64" s="37"/>
      <c r="B64" s="46"/>
      <c r="C64" s="46"/>
      <c r="D64" s="46"/>
      <c r="E64" s="47"/>
      <c r="F64" s="48"/>
      <c r="G64" s="49"/>
      <c r="H64" s="50"/>
      <c r="I64" s="50"/>
      <c r="J64" s="50"/>
      <c r="K64" s="50"/>
      <c r="L64" s="51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</row>
    <row r="65" customFormat="false" ht="12.8" hidden="false" customHeight="false" outlineLevel="0" collapsed="false">
      <c r="A65" s="23"/>
      <c r="B65" s="54" t="n">
        <v>7</v>
      </c>
      <c r="C65" s="54"/>
      <c r="D65" s="54"/>
      <c r="E65" s="55" t="s">
        <v>105</v>
      </c>
      <c r="F65" s="55"/>
      <c r="G65" s="56"/>
      <c r="H65" s="57"/>
      <c r="I65" s="58"/>
      <c r="J65" s="58"/>
      <c r="K65" s="58" t="n">
        <f aca="false">K67</f>
        <v>588.96</v>
      </c>
      <c r="L65" s="17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</row>
    <row r="66" customFormat="false" ht="16.4" hidden="false" customHeight="false" outlineLevel="0" collapsed="false">
      <c r="A66" s="60"/>
      <c r="B66" s="61" t="s">
        <v>106</v>
      </c>
      <c r="C66" s="62" t="s">
        <v>44</v>
      </c>
      <c r="D66" s="72" t="s">
        <v>107</v>
      </c>
      <c r="E66" s="64" t="s">
        <v>108</v>
      </c>
      <c r="F66" s="65" t="s">
        <v>30</v>
      </c>
      <c r="G66" s="66" t="n">
        <v>16</v>
      </c>
      <c r="H66" s="67" t="n">
        <v>29.82</v>
      </c>
      <c r="I66" s="68" t="s">
        <v>7</v>
      </c>
      <c r="J66" s="69" t="n">
        <f aca="false">TRUNC(H66*(1+IF(I66="BDI 1",$H$7,$I$7)),2)</f>
        <v>36.81</v>
      </c>
      <c r="K66" s="70" t="n">
        <f aca="false">TRUNC(G66*J66,2)</f>
        <v>588.96</v>
      </c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</row>
    <row r="67" customFormat="false" ht="9" hidden="false" customHeight="true" outlineLevel="0" collapsed="false">
      <c r="A67" s="60"/>
      <c r="B67" s="87"/>
      <c r="C67" s="88"/>
      <c r="D67" s="88"/>
      <c r="E67" s="89"/>
      <c r="F67" s="89"/>
      <c r="G67" s="90"/>
      <c r="H67" s="91" t="s">
        <v>109</v>
      </c>
      <c r="I67" s="91"/>
      <c r="J67" s="91"/>
      <c r="K67" s="92" t="n">
        <f aca="false">SUM(K66:K66)</f>
        <v>588.96</v>
      </c>
      <c r="L67" s="60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</row>
    <row r="68" customFormat="false" ht="6" hidden="false" customHeight="true" outlineLevel="0" collapsed="false">
      <c r="A68" s="37"/>
      <c r="B68" s="46"/>
      <c r="C68" s="46"/>
      <c r="D68" s="46"/>
      <c r="E68" s="47"/>
      <c r="F68" s="48"/>
      <c r="G68" s="49"/>
      <c r="H68" s="50"/>
      <c r="I68" s="50"/>
      <c r="J68" s="50"/>
      <c r="K68" s="50"/>
      <c r="L68" s="51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</row>
    <row r="69" customFormat="false" ht="12.8" hidden="false" customHeight="false" outlineLevel="0" collapsed="false">
      <c r="A69" s="23"/>
      <c r="B69" s="54" t="n">
        <v>8</v>
      </c>
      <c r="C69" s="54"/>
      <c r="D69" s="54"/>
      <c r="E69" s="55" t="s">
        <v>110</v>
      </c>
      <c r="F69" s="55"/>
      <c r="G69" s="56"/>
      <c r="H69" s="57"/>
      <c r="I69" s="58"/>
      <c r="J69" s="58"/>
      <c r="K69" s="58" t="n">
        <f aca="false">K71</f>
        <v>1072.44</v>
      </c>
      <c r="L69" s="17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</row>
    <row r="70" customFormat="false" ht="13.8" hidden="false" customHeight="false" outlineLevel="0" collapsed="false">
      <c r="A70" s="60"/>
      <c r="B70" s="61" t="s">
        <v>111</v>
      </c>
      <c r="C70" s="62" t="s">
        <v>27</v>
      </c>
      <c r="D70" s="72" t="s">
        <v>112</v>
      </c>
      <c r="E70" s="64" t="s">
        <v>113</v>
      </c>
      <c r="F70" s="65" t="s">
        <v>34</v>
      </c>
      <c r="G70" s="66" t="n">
        <v>81</v>
      </c>
      <c r="H70" s="67" t="n">
        <f aca="false">COMPOSIÇÕES!H39</f>
        <v>10.73</v>
      </c>
      <c r="I70" s="68" t="s">
        <v>7</v>
      </c>
      <c r="J70" s="69" t="n">
        <f aca="false">TRUNC(H70*(1+IF(I70="BDI 1",$H$7,$I$7)),2)</f>
        <v>13.24</v>
      </c>
      <c r="K70" s="70" t="n">
        <f aca="false">TRUNC(G70*J70,2)</f>
        <v>1072.44</v>
      </c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</row>
    <row r="71" customFormat="false" ht="9" hidden="false" customHeight="true" outlineLevel="0" collapsed="false">
      <c r="A71" s="60"/>
      <c r="B71" s="87"/>
      <c r="C71" s="88"/>
      <c r="D71" s="88"/>
      <c r="E71" s="89"/>
      <c r="F71" s="89"/>
      <c r="G71" s="90" t="s">
        <v>114</v>
      </c>
      <c r="H71" s="91" t="s">
        <v>115</v>
      </c>
      <c r="I71" s="91"/>
      <c r="J71" s="91"/>
      <c r="K71" s="92" t="n">
        <f aca="false">SUM(K70:K70)</f>
        <v>1072.44</v>
      </c>
      <c r="L71" s="60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</row>
    <row r="72" customFormat="false" ht="4.5" hidden="false" customHeight="true" outlineLevel="0" collapsed="false">
      <c r="A72" s="23"/>
      <c r="B72" s="93"/>
      <c r="C72" s="93"/>
      <c r="D72" s="93"/>
      <c r="E72" s="94"/>
      <c r="F72" s="93"/>
      <c r="G72" s="95"/>
      <c r="H72" s="96"/>
      <c r="I72" s="97"/>
      <c r="J72" s="97"/>
      <c r="K72" s="97"/>
      <c r="L72" s="23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</row>
    <row r="73" customFormat="false" ht="13.8" hidden="false" customHeight="false" outlineLevel="0" collapsed="false">
      <c r="B73" s="98"/>
      <c r="C73" s="98"/>
      <c r="D73" s="98"/>
      <c r="E73" s="99"/>
      <c r="F73" s="100" t="s">
        <v>116</v>
      </c>
      <c r="G73" s="100"/>
      <c r="H73" s="100"/>
      <c r="I73" s="100"/>
      <c r="J73" s="100"/>
      <c r="K73" s="101" t="n">
        <f aca="false">K19+K28+K33+K40+K47+K54+K65+K69</f>
        <v>1039138.85</v>
      </c>
      <c r="M73" s="102"/>
    </row>
    <row r="74" customFormat="false" ht="12.8" hidden="false" customHeight="false" outlineLevel="0" collapsed="false">
      <c r="A74" s="37"/>
      <c r="B74" s="46"/>
      <c r="C74" s="46"/>
      <c r="D74" s="46"/>
      <c r="E74" s="47"/>
      <c r="F74" s="48"/>
      <c r="G74" s="49"/>
      <c r="H74" s="50"/>
      <c r="I74" s="50"/>
      <c r="J74" s="50"/>
      <c r="K74" s="50"/>
      <c r="L74" s="51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</row>
    <row r="75" customFormat="false" ht="23.25" hidden="false" customHeight="true" outlineLevel="0" collapsed="false">
      <c r="A75" s="37"/>
      <c r="B75" s="12" t="s">
        <v>117</v>
      </c>
      <c r="C75" s="12"/>
      <c r="D75" s="12"/>
      <c r="E75" s="12"/>
      <c r="F75" s="12"/>
      <c r="G75" s="12"/>
      <c r="H75" s="12"/>
      <c r="I75" s="12"/>
      <c r="J75" s="44"/>
      <c r="K75" s="45" t="n">
        <f aca="false">K77</f>
        <v>941258.08</v>
      </c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</row>
    <row r="76" customFormat="false" ht="6.75" hidden="false" customHeight="true" outlineLevel="0" collapsed="false">
      <c r="A76" s="37"/>
      <c r="B76" s="46"/>
      <c r="C76" s="46"/>
      <c r="D76" s="46"/>
      <c r="E76" s="47"/>
      <c r="F76" s="48"/>
      <c r="G76" s="49"/>
      <c r="H76" s="50"/>
      <c r="I76" s="50"/>
      <c r="J76" s="50"/>
      <c r="K76" s="50"/>
      <c r="L76" s="51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</row>
    <row r="77" customFormat="false" ht="18.75" hidden="false" customHeight="true" outlineLevel="0" collapsed="false">
      <c r="A77" s="37"/>
      <c r="B77" s="52" t="s">
        <v>118</v>
      </c>
      <c r="C77" s="52"/>
      <c r="D77" s="52"/>
      <c r="E77" s="52"/>
      <c r="F77" s="52"/>
      <c r="G77" s="52"/>
      <c r="H77" s="52"/>
      <c r="I77" s="52"/>
      <c r="J77" s="52"/>
      <c r="K77" s="53" t="n">
        <f aca="false">K132</f>
        <v>941258.08</v>
      </c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</row>
    <row r="78" customFormat="false" ht="4.5" hidden="false" customHeight="true" outlineLevel="0" collapsed="false">
      <c r="A78" s="37"/>
      <c r="B78" s="46"/>
      <c r="C78" s="46"/>
      <c r="D78" s="46"/>
      <c r="E78" s="47"/>
      <c r="F78" s="48"/>
      <c r="G78" s="49"/>
      <c r="H78" s="50"/>
      <c r="I78" s="50"/>
      <c r="J78" s="50"/>
      <c r="K78" s="50"/>
      <c r="L78" s="51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</row>
    <row r="79" customFormat="false" ht="13.8" hidden="false" customHeight="false" outlineLevel="0" collapsed="false">
      <c r="A79" s="23"/>
      <c r="B79" s="54" t="n">
        <v>1</v>
      </c>
      <c r="C79" s="54"/>
      <c r="D79" s="54"/>
      <c r="E79" s="55" t="s">
        <v>25</v>
      </c>
      <c r="F79" s="55"/>
      <c r="G79" s="56"/>
      <c r="H79" s="57"/>
      <c r="I79" s="58"/>
      <c r="J79" s="58"/>
      <c r="K79" s="58" t="n">
        <f aca="false">K86</f>
        <v>120681.43</v>
      </c>
      <c r="L79" s="17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0" customFormat="false" ht="32.95" hidden="false" customHeight="false" outlineLevel="0" collapsed="false">
      <c r="A80" s="60"/>
      <c r="B80" s="61" t="s">
        <v>26</v>
      </c>
      <c r="C80" s="62" t="s">
        <v>27</v>
      </c>
      <c r="D80" s="63" t="s">
        <v>28</v>
      </c>
      <c r="E80" s="64" t="s">
        <v>29</v>
      </c>
      <c r="F80" s="65" t="s">
        <v>30</v>
      </c>
      <c r="G80" s="66" t="n">
        <v>1</v>
      </c>
      <c r="H80" s="67" t="n">
        <f aca="false">COMPOSIÇÕES!H9</f>
        <v>2175.11</v>
      </c>
      <c r="I80" s="68" t="s">
        <v>7</v>
      </c>
      <c r="J80" s="69" t="n">
        <f aca="false">TRUNC(H80*(1+IF(I80="BDI 1",$H$7,$I$7)),2)</f>
        <v>2685.17</v>
      </c>
      <c r="K80" s="70" t="n">
        <f aca="false">TRUNC(G80*J80,2)</f>
        <v>2685.17</v>
      </c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</row>
    <row r="81" customFormat="false" ht="13.8" hidden="false" customHeight="false" outlineLevel="0" collapsed="false">
      <c r="A81" s="60"/>
      <c r="B81" s="61" t="s">
        <v>31</v>
      </c>
      <c r="C81" s="62" t="s">
        <v>27</v>
      </c>
      <c r="D81" s="72" t="s">
        <v>32</v>
      </c>
      <c r="E81" s="64" t="s">
        <v>33</v>
      </c>
      <c r="F81" s="65" t="s">
        <v>34</v>
      </c>
      <c r="G81" s="66" t="n">
        <v>67.5</v>
      </c>
      <c r="H81" s="67" t="n">
        <f aca="false">COMPOSIÇÕES!H17</f>
        <v>9.97</v>
      </c>
      <c r="I81" s="68" t="s">
        <v>7</v>
      </c>
      <c r="J81" s="69" t="n">
        <f aca="false">TRUNC(H81*(1+IF(I81="BDI 1",$H$7,$I$7)),2)</f>
        <v>12.3</v>
      </c>
      <c r="K81" s="70" t="n">
        <f aca="false">TRUNC(G81*J81,2)</f>
        <v>830.25</v>
      </c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</row>
    <row r="82" s="81" customFormat="true" ht="48.7" hidden="false" customHeight="false" outlineLevel="0" collapsed="false">
      <c r="A82" s="73"/>
      <c r="B82" s="74" t="s">
        <v>35</v>
      </c>
      <c r="C82" s="62" t="s">
        <v>36</v>
      </c>
      <c r="D82" s="62" t="s">
        <v>37</v>
      </c>
      <c r="E82" s="64" t="s">
        <v>38</v>
      </c>
      <c r="F82" s="65" t="s">
        <v>39</v>
      </c>
      <c r="G82" s="75" t="n">
        <v>5</v>
      </c>
      <c r="H82" s="76" t="n">
        <v>1125.54</v>
      </c>
      <c r="I82" s="77" t="s">
        <v>7</v>
      </c>
      <c r="J82" s="78" t="n">
        <f aca="false">TRUNC(H82*(1+IF(I82="BDI 1",$H$7,$I$7)),2)</f>
        <v>1389.47</v>
      </c>
      <c r="K82" s="79" t="n">
        <f aca="false">TRUNC(G82*J82,2)</f>
        <v>6947.35</v>
      </c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0"/>
      <c r="BK82" s="80"/>
      <c r="BL82" s="80"/>
    </row>
    <row r="83" customFormat="false" ht="13.8" hidden="false" customHeight="false" outlineLevel="0" collapsed="false">
      <c r="A83" s="60"/>
      <c r="B83" s="61" t="s">
        <v>40</v>
      </c>
      <c r="C83" s="62" t="s">
        <v>27</v>
      </c>
      <c r="D83" s="72" t="s">
        <v>41</v>
      </c>
      <c r="E83" s="64" t="s">
        <v>42</v>
      </c>
      <c r="F83" s="65" t="s">
        <v>30</v>
      </c>
      <c r="G83" s="66" t="n">
        <v>1</v>
      </c>
      <c r="H83" s="67" t="n">
        <f aca="false">COMPOSIÇÕES!H25</f>
        <v>3178.79</v>
      </c>
      <c r="I83" s="68" t="s">
        <v>7</v>
      </c>
      <c r="J83" s="69" t="n">
        <f aca="false">TRUNC(H83*(1+IF(I83="BDI 1",$H$7,$I$7)),2)</f>
        <v>3924.21</v>
      </c>
      <c r="K83" s="70" t="n">
        <f aca="false">TRUNC(G83*J83,2)</f>
        <v>3924.21</v>
      </c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</row>
    <row r="84" s="86" customFormat="true" ht="13.8" hidden="false" customHeight="false" outlineLevel="0" collapsed="false">
      <c r="A84" s="60"/>
      <c r="B84" s="74" t="s">
        <v>43</v>
      </c>
      <c r="C84" s="82" t="s">
        <v>44</v>
      </c>
      <c r="D84" s="83" t="s">
        <v>45</v>
      </c>
      <c r="E84" s="84" t="s">
        <v>46</v>
      </c>
      <c r="F84" s="85" t="s">
        <v>39</v>
      </c>
      <c r="G84" s="75" t="n">
        <v>5</v>
      </c>
      <c r="H84" s="67" t="n">
        <v>11968.97</v>
      </c>
      <c r="I84" s="77" t="s">
        <v>7</v>
      </c>
      <c r="J84" s="78" t="n">
        <f aca="false">TRUNC(H84*(1+IF(I84="BDI 1",$H$7,$I$7)),2)</f>
        <v>14775.69</v>
      </c>
      <c r="K84" s="79" t="n">
        <f aca="false">TRUNC(G84*J84,2)</f>
        <v>73878.45</v>
      </c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</row>
    <row r="85" customFormat="false" ht="13.8" hidden="false" customHeight="false" outlineLevel="0" collapsed="false">
      <c r="A85" s="60"/>
      <c r="B85" s="61" t="s">
        <v>47</v>
      </c>
      <c r="C85" s="62" t="s">
        <v>44</v>
      </c>
      <c r="D85" s="72" t="s">
        <v>48</v>
      </c>
      <c r="E85" s="64" t="s">
        <v>49</v>
      </c>
      <c r="F85" s="65" t="s">
        <v>50</v>
      </c>
      <c r="G85" s="66" t="n">
        <v>200</v>
      </c>
      <c r="H85" s="67" t="n">
        <v>131.3</v>
      </c>
      <c r="I85" s="68" t="s">
        <v>7</v>
      </c>
      <c r="J85" s="69" t="n">
        <f aca="false">TRUNC(H85*(1+IF(I85="BDI 1",$H$7,$I$7)),2)</f>
        <v>162.08</v>
      </c>
      <c r="K85" s="70" t="n">
        <f aca="false">TRUNC(G85*J85,2)</f>
        <v>32416</v>
      </c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</row>
    <row r="86" customFormat="false" ht="9" hidden="false" customHeight="true" outlineLevel="0" collapsed="false">
      <c r="A86" s="60"/>
      <c r="B86" s="87"/>
      <c r="C86" s="88"/>
      <c r="D86" s="88"/>
      <c r="E86" s="89"/>
      <c r="F86" s="89"/>
      <c r="G86" s="90"/>
      <c r="H86" s="91" t="s">
        <v>51</v>
      </c>
      <c r="I86" s="91"/>
      <c r="J86" s="91"/>
      <c r="K86" s="92" t="n">
        <f aca="false">SUM(K80:K85)</f>
        <v>120681.43</v>
      </c>
      <c r="L86" s="60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</row>
    <row r="87" customFormat="false" ht="6" hidden="false" customHeight="true" outlineLevel="0" collapsed="false">
      <c r="A87" s="37"/>
      <c r="B87" s="46"/>
      <c r="C87" s="46"/>
      <c r="D87" s="46"/>
      <c r="E87" s="47"/>
      <c r="F87" s="48"/>
      <c r="G87" s="49"/>
      <c r="H87" s="50"/>
      <c r="I87" s="50"/>
      <c r="J87" s="50"/>
      <c r="K87" s="50"/>
      <c r="L87" s="51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</row>
    <row r="88" customFormat="false" ht="13.8" hidden="false" customHeight="false" outlineLevel="0" collapsed="false">
      <c r="A88" s="23"/>
      <c r="B88" s="54" t="n">
        <v>2</v>
      </c>
      <c r="C88" s="54"/>
      <c r="D88" s="54"/>
      <c r="E88" s="55" t="s">
        <v>52</v>
      </c>
      <c r="F88" s="55"/>
      <c r="G88" s="56"/>
      <c r="H88" s="57"/>
      <c r="I88" s="58"/>
      <c r="J88" s="58"/>
      <c r="K88" s="58" t="n">
        <f aca="false">K91</f>
        <v>16959.73</v>
      </c>
      <c r="L88" s="17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</row>
    <row r="89" customFormat="false" ht="13.8" hidden="false" customHeight="false" outlineLevel="0" collapsed="false">
      <c r="A89" s="60"/>
      <c r="B89" s="61" t="s">
        <v>53</v>
      </c>
      <c r="C89" s="62" t="s">
        <v>44</v>
      </c>
      <c r="D89" s="72" t="s">
        <v>54</v>
      </c>
      <c r="E89" s="64" t="s">
        <v>55</v>
      </c>
      <c r="F89" s="65" t="s">
        <v>56</v>
      </c>
      <c r="G89" s="66" t="n">
        <v>675</v>
      </c>
      <c r="H89" s="67" t="n">
        <v>16.31</v>
      </c>
      <c r="I89" s="68" t="s">
        <v>7</v>
      </c>
      <c r="J89" s="69" t="n">
        <f aca="false">TRUNC(H89*(1+IF(I89="BDI 1",$H$7,$I$7)),2)</f>
        <v>20.13</v>
      </c>
      <c r="K89" s="70" t="n">
        <f aca="false">TRUNC(G89*J89,2)</f>
        <v>13587.75</v>
      </c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</row>
    <row r="90" customFormat="false" ht="13.8" hidden="false" customHeight="false" outlineLevel="0" collapsed="false">
      <c r="A90" s="60"/>
      <c r="B90" s="61" t="s">
        <v>57</v>
      </c>
      <c r="C90" s="62" t="s">
        <v>44</v>
      </c>
      <c r="D90" s="72" t="s">
        <v>58</v>
      </c>
      <c r="E90" s="64" t="s">
        <v>59</v>
      </c>
      <c r="F90" s="65" t="s">
        <v>56</v>
      </c>
      <c r="G90" s="66" t="n">
        <v>117.45</v>
      </c>
      <c r="H90" s="67" t="n">
        <v>23.26</v>
      </c>
      <c r="I90" s="68" t="s">
        <v>7</v>
      </c>
      <c r="J90" s="69" t="n">
        <f aca="false">TRUNC(H90*(1+IF(I90="BDI 1",$H$7,$I$7)),2)</f>
        <v>28.71</v>
      </c>
      <c r="K90" s="70" t="n">
        <f aca="false">TRUNC(G90*J90,2)</f>
        <v>3371.98</v>
      </c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</row>
    <row r="91" customFormat="false" ht="9" hidden="false" customHeight="true" outlineLevel="0" collapsed="false">
      <c r="A91" s="60"/>
      <c r="B91" s="87"/>
      <c r="C91" s="88"/>
      <c r="D91" s="88"/>
      <c r="E91" s="89"/>
      <c r="F91" s="89"/>
      <c r="G91" s="90"/>
      <c r="H91" s="91" t="s">
        <v>60</v>
      </c>
      <c r="I91" s="91"/>
      <c r="J91" s="91"/>
      <c r="K91" s="92" t="n">
        <f aca="false">SUM(K89:K90)</f>
        <v>16959.73</v>
      </c>
      <c r="L91" s="60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</row>
    <row r="92" customFormat="false" ht="6" hidden="false" customHeight="true" outlineLevel="0" collapsed="false">
      <c r="A92" s="37"/>
      <c r="B92" s="46"/>
      <c r="C92" s="46"/>
      <c r="D92" s="46"/>
      <c r="E92" s="47"/>
      <c r="F92" s="48"/>
      <c r="G92" s="49"/>
      <c r="H92" s="50"/>
      <c r="I92" s="50"/>
      <c r="J92" s="50"/>
      <c r="K92" s="50"/>
      <c r="L92" s="51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</row>
    <row r="93" customFormat="false" ht="13.8" hidden="false" customHeight="false" outlineLevel="0" collapsed="false">
      <c r="A93" s="23"/>
      <c r="B93" s="54" t="n">
        <v>3</v>
      </c>
      <c r="C93" s="54"/>
      <c r="D93" s="54"/>
      <c r="E93" s="55" t="s">
        <v>61</v>
      </c>
      <c r="F93" s="55"/>
      <c r="G93" s="56"/>
      <c r="H93" s="57"/>
      <c r="I93" s="58"/>
      <c r="J93" s="58"/>
      <c r="K93" s="58" t="n">
        <f aca="false">K98</f>
        <v>107749.92</v>
      </c>
      <c r="L93" s="17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</row>
    <row r="94" customFormat="false" ht="13.8" hidden="false" customHeight="false" outlineLevel="0" collapsed="false">
      <c r="A94" s="60"/>
      <c r="B94" s="61" t="s">
        <v>62</v>
      </c>
      <c r="C94" s="62" t="s">
        <v>27</v>
      </c>
      <c r="D94" s="72" t="s">
        <v>63</v>
      </c>
      <c r="E94" s="64" t="s">
        <v>64</v>
      </c>
      <c r="F94" s="65" t="s">
        <v>56</v>
      </c>
      <c r="G94" s="66" t="n">
        <v>54.6</v>
      </c>
      <c r="H94" s="67" t="n">
        <f aca="false">COMPOSIÇÕES!H29</f>
        <v>395.75</v>
      </c>
      <c r="I94" s="68" t="s">
        <v>7</v>
      </c>
      <c r="J94" s="69" t="n">
        <f aca="false">TRUNC(H94*(1+IF(I94="BDI 1",$H$7,$I$7)),2)</f>
        <v>488.55</v>
      </c>
      <c r="K94" s="70" t="n">
        <f aca="false">TRUNC(G94*J94,2)</f>
        <v>26674.83</v>
      </c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</row>
    <row r="95" customFormat="false" ht="13.8" hidden="false" customHeight="false" outlineLevel="0" collapsed="false">
      <c r="A95" s="60"/>
      <c r="B95" s="61" t="s">
        <v>65</v>
      </c>
      <c r="C95" s="62" t="s">
        <v>44</v>
      </c>
      <c r="D95" s="72" t="s">
        <v>66</v>
      </c>
      <c r="E95" s="64" t="s">
        <v>67</v>
      </c>
      <c r="F95" s="65" t="s">
        <v>68</v>
      </c>
      <c r="G95" s="66" t="n">
        <v>1331.34</v>
      </c>
      <c r="H95" s="67" t="n">
        <v>9.67</v>
      </c>
      <c r="I95" s="68" t="s">
        <v>7</v>
      </c>
      <c r="J95" s="69" t="n">
        <f aca="false">TRUNC(H95*(1+IF(I95="BDI 1",$H$7,$I$7)),2)</f>
        <v>11.93</v>
      </c>
      <c r="K95" s="70" t="n">
        <f aca="false">TRUNC(G95*J95,2)</f>
        <v>15882.88</v>
      </c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</row>
    <row r="96" customFormat="false" ht="13.8" hidden="false" customHeight="false" outlineLevel="0" collapsed="false">
      <c r="A96" s="60"/>
      <c r="B96" s="61"/>
      <c r="C96" s="62" t="s">
        <v>44</v>
      </c>
      <c r="D96" s="72" t="s">
        <v>69</v>
      </c>
      <c r="E96" s="64" t="s">
        <v>70</v>
      </c>
      <c r="F96" s="65" t="s">
        <v>68</v>
      </c>
      <c r="G96" s="66" t="n">
        <v>1331.34</v>
      </c>
      <c r="H96" s="67" t="n">
        <v>11.57</v>
      </c>
      <c r="I96" s="68" t="s">
        <v>7</v>
      </c>
      <c r="J96" s="69" t="n">
        <f aca="false">TRUNC(H96*(1+IF(I96="BDI 1",$H$7,$I$7)),2)</f>
        <v>14.28</v>
      </c>
      <c r="K96" s="70" t="n">
        <f aca="false">TRUNC(G96*J96,2)</f>
        <v>19011.53</v>
      </c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</row>
    <row r="97" customFormat="false" ht="17.25" hidden="false" customHeight="false" outlineLevel="0" collapsed="false">
      <c r="A97" s="60"/>
      <c r="B97" s="61" t="s">
        <v>71</v>
      </c>
      <c r="C97" s="62" t="s">
        <v>44</v>
      </c>
      <c r="D97" s="72" t="s">
        <v>72</v>
      </c>
      <c r="E97" s="64" t="s">
        <v>73</v>
      </c>
      <c r="F97" s="65" t="s">
        <v>56</v>
      </c>
      <c r="G97" s="66" t="n">
        <v>54.6</v>
      </c>
      <c r="H97" s="67" t="n">
        <v>685.14</v>
      </c>
      <c r="I97" s="68" t="s">
        <v>7</v>
      </c>
      <c r="J97" s="69" t="n">
        <f aca="false">TRUNC(H97*(1+IF(I97="BDI 1",$H$7,$I$7)),2)</f>
        <v>845.8</v>
      </c>
      <c r="K97" s="70" t="n">
        <f aca="false">TRUNC(G97*J97,2)</f>
        <v>46180.68</v>
      </c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</row>
    <row r="98" customFormat="false" ht="9" hidden="false" customHeight="true" outlineLevel="0" collapsed="false">
      <c r="A98" s="60"/>
      <c r="B98" s="87"/>
      <c r="C98" s="88"/>
      <c r="D98" s="88"/>
      <c r="E98" s="89"/>
      <c r="F98" s="89"/>
      <c r="G98" s="90"/>
      <c r="H98" s="91" t="s">
        <v>74</v>
      </c>
      <c r="I98" s="91"/>
      <c r="J98" s="91"/>
      <c r="K98" s="92" t="n">
        <f aca="false">SUM(K94:K97)</f>
        <v>107749.92</v>
      </c>
      <c r="L98" s="60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</row>
    <row r="99" customFormat="false" ht="6" hidden="false" customHeight="true" outlineLevel="0" collapsed="false">
      <c r="A99" s="37"/>
      <c r="B99" s="46"/>
      <c r="C99" s="46"/>
      <c r="D99" s="46"/>
      <c r="E99" s="47"/>
      <c r="F99" s="48"/>
      <c r="G99" s="49"/>
      <c r="H99" s="50"/>
      <c r="I99" s="50"/>
      <c r="J99" s="50"/>
      <c r="K99" s="50"/>
      <c r="L99" s="51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</row>
    <row r="100" customFormat="false" ht="13.8" hidden="false" customHeight="false" outlineLevel="0" collapsed="false">
      <c r="A100" s="23"/>
      <c r="B100" s="54" t="n">
        <v>4</v>
      </c>
      <c r="C100" s="54"/>
      <c r="D100" s="54"/>
      <c r="E100" s="55" t="s">
        <v>75</v>
      </c>
      <c r="F100" s="55"/>
      <c r="G100" s="56"/>
      <c r="H100" s="57"/>
      <c r="I100" s="58"/>
      <c r="J100" s="58"/>
      <c r="K100" s="58" t="n">
        <f aca="false">K105</f>
        <v>90342.8</v>
      </c>
      <c r="L100" s="17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  <c r="BA100" s="59"/>
      <c r="BB100" s="59"/>
      <c r="BC100" s="59"/>
      <c r="BD100" s="59"/>
      <c r="BE100" s="59"/>
      <c r="BF100" s="59"/>
      <c r="BG100" s="59"/>
      <c r="BH100" s="59"/>
      <c r="BI100" s="59"/>
      <c r="BJ100" s="59"/>
      <c r="BK100" s="59"/>
      <c r="BL100" s="59"/>
    </row>
    <row r="101" customFormat="false" ht="13.8" hidden="false" customHeight="false" outlineLevel="0" collapsed="false">
      <c r="A101" s="60"/>
      <c r="B101" s="61" t="s">
        <v>76</v>
      </c>
      <c r="C101" s="62" t="s">
        <v>44</v>
      </c>
      <c r="D101" s="72" t="s">
        <v>77</v>
      </c>
      <c r="E101" s="64" t="s">
        <v>78</v>
      </c>
      <c r="F101" s="65" t="s">
        <v>34</v>
      </c>
      <c r="G101" s="66" t="n">
        <v>60.74</v>
      </c>
      <c r="H101" s="67" t="n">
        <v>75.54</v>
      </c>
      <c r="I101" s="68" t="s">
        <v>7</v>
      </c>
      <c r="J101" s="69" t="n">
        <f aca="false">TRUNC(H101*(1+IF(I101="BDI 1",$H$7,$I$7)),2)</f>
        <v>93.25</v>
      </c>
      <c r="K101" s="70" t="n">
        <f aca="false">TRUNC(G101*J101,2)</f>
        <v>5664</v>
      </c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</row>
    <row r="102" customFormat="false" ht="13.8" hidden="false" customHeight="false" outlineLevel="0" collapsed="false">
      <c r="A102" s="60"/>
      <c r="B102" s="61" t="s">
        <v>65</v>
      </c>
      <c r="C102" s="62" t="s">
        <v>44</v>
      </c>
      <c r="D102" s="72" t="s">
        <v>66</v>
      </c>
      <c r="E102" s="64" t="s">
        <v>67</v>
      </c>
      <c r="F102" s="65" t="s">
        <v>68</v>
      </c>
      <c r="G102" s="66" t="n">
        <v>1526.92</v>
      </c>
      <c r="H102" s="67" t="n">
        <v>9.67</v>
      </c>
      <c r="I102" s="68" t="s">
        <v>7</v>
      </c>
      <c r="J102" s="69" t="n">
        <f aca="false">TRUNC(H102*(1+IF(I102="BDI 1",$H$7,$I$7)),2)</f>
        <v>11.93</v>
      </c>
      <c r="K102" s="70" t="n">
        <f aca="false">TRUNC(G102*J102,2)</f>
        <v>18216.15</v>
      </c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</row>
    <row r="103" customFormat="false" ht="13.8" hidden="false" customHeight="false" outlineLevel="0" collapsed="false">
      <c r="A103" s="60"/>
      <c r="B103" s="61"/>
      <c r="C103" s="62" t="s">
        <v>44</v>
      </c>
      <c r="D103" s="72" t="s">
        <v>69</v>
      </c>
      <c r="E103" s="64" t="s">
        <v>70</v>
      </c>
      <c r="F103" s="65" t="s">
        <v>68</v>
      </c>
      <c r="G103" s="66" t="n">
        <v>1526.92</v>
      </c>
      <c r="H103" s="67" t="n">
        <v>11.57</v>
      </c>
      <c r="I103" s="68" t="s">
        <v>7</v>
      </c>
      <c r="J103" s="69" t="n">
        <f aca="false">TRUNC(H103*(1+IF(I103="BDI 1",$H$7,$I$7)),2)</f>
        <v>14.28</v>
      </c>
      <c r="K103" s="70" t="n">
        <f aca="false">TRUNC(G103*J103,2)</f>
        <v>21804.41</v>
      </c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</row>
    <row r="104" customFormat="false" ht="17.25" hidden="false" customHeight="false" outlineLevel="0" collapsed="false">
      <c r="A104" s="60"/>
      <c r="B104" s="61" t="s">
        <v>79</v>
      </c>
      <c r="C104" s="62" t="s">
        <v>44</v>
      </c>
      <c r="D104" s="72" t="s">
        <v>72</v>
      </c>
      <c r="E104" s="64" t="s">
        <v>73</v>
      </c>
      <c r="F104" s="65" t="s">
        <v>56</v>
      </c>
      <c r="G104" s="66" t="n">
        <v>52.8</v>
      </c>
      <c r="H104" s="67" t="n">
        <v>685.14</v>
      </c>
      <c r="I104" s="68" t="s">
        <v>7</v>
      </c>
      <c r="J104" s="69" t="n">
        <f aca="false">TRUNC(H104*(1+IF(I104="BDI 1",$H$7,$I$7)),2)</f>
        <v>845.8</v>
      </c>
      <c r="K104" s="70" t="n">
        <f aca="false">TRUNC(G104*J104,2)</f>
        <v>44658.24</v>
      </c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</row>
    <row r="105" customFormat="false" ht="9" hidden="false" customHeight="true" outlineLevel="0" collapsed="false">
      <c r="A105" s="60"/>
      <c r="B105" s="87"/>
      <c r="C105" s="88"/>
      <c r="D105" s="88"/>
      <c r="E105" s="89"/>
      <c r="F105" s="89"/>
      <c r="G105" s="90"/>
      <c r="H105" s="91" t="s">
        <v>80</v>
      </c>
      <c r="I105" s="91"/>
      <c r="J105" s="91"/>
      <c r="K105" s="92" t="n">
        <f aca="false">SUM(K101:K104)</f>
        <v>90342.8</v>
      </c>
      <c r="L105" s="60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</row>
    <row r="106" customFormat="false" ht="6" hidden="false" customHeight="true" outlineLevel="0" collapsed="false">
      <c r="A106" s="37"/>
      <c r="B106" s="46"/>
      <c r="C106" s="46"/>
      <c r="D106" s="46"/>
      <c r="E106" s="47"/>
      <c r="F106" s="48"/>
      <c r="G106" s="49"/>
      <c r="H106" s="50"/>
      <c r="I106" s="50"/>
      <c r="J106" s="50"/>
      <c r="K106" s="50"/>
      <c r="L106" s="51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</row>
    <row r="107" customFormat="false" ht="13.8" hidden="false" customHeight="false" outlineLevel="0" collapsed="false">
      <c r="A107" s="23"/>
      <c r="B107" s="54" t="n">
        <v>5</v>
      </c>
      <c r="C107" s="54"/>
      <c r="D107" s="54"/>
      <c r="E107" s="55" t="s">
        <v>81</v>
      </c>
      <c r="F107" s="55"/>
      <c r="G107" s="56"/>
      <c r="H107" s="57"/>
      <c r="I107" s="58"/>
      <c r="J107" s="58"/>
      <c r="K107" s="58" t="n">
        <f aca="false">K112</f>
        <v>283153.92</v>
      </c>
      <c r="L107" s="17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59"/>
      <c r="AQ107" s="59"/>
      <c r="AR107" s="59"/>
      <c r="AS107" s="59"/>
      <c r="AT107" s="59"/>
      <c r="AU107" s="59"/>
      <c r="AV107" s="59"/>
      <c r="AW107" s="59"/>
      <c r="AX107" s="59"/>
      <c r="AY107" s="59"/>
      <c r="AZ107" s="59"/>
      <c r="BA107" s="59"/>
      <c r="BB107" s="59"/>
      <c r="BC107" s="59"/>
      <c r="BD107" s="59"/>
      <c r="BE107" s="59"/>
      <c r="BF107" s="59"/>
      <c r="BG107" s="59"/>
      <c r="BH107" s="59"/>
      <c r="BI107" s="59"/>
      <c r="BJ107" s="59"/>
      <c r="BK107" s="59"/>
      <c r="BL107" s="59"/>
    </row>
    <row r="108" customFormat="false" ht="13.8" hidden="false" customHeight="false" outlineLevel="0" collapsed="false">
      <c r="A108" s="60"/>
      <c r="B108" s="61" t="s">
        <v>82</v>
      </c>
      <c r="C108" s="62" t="s">
        <v>44</v>
      </c>
      <c r="D108" s="72" t="s">
        <v>77</v>
      </c>
      <c r="E108" s="64" t="s">
        <v>78</v>
      </c>
      <c r="F108" s="65" t="s">
        <v>34</v>
      </c>
      <c r="G108" s="66" t="n">
        <v>300</v>
      </c>
      <c r="H108" s="67" t="n">
        <v>75.54</v>
      </c>
      <c r="I108" s="68" t="s">
        <v>7</v>
      </c>
      <c r="J108" s="69" t="n">
        <f aca="false">TRUNC(H108*(1+IF(I108="BDI 1",$H$7,$I$7)),2)</f>
        <v>93.25</v>
      </c>
      <c r="K108" s="70" t="n">
        <f aca="false">TRUNC(G108*J108,2)</f>
        <v>27975</v>
      </c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</row>
    <row r="109" customFormat="false" ht="13.8" hidden="false" customHeight="false" outlineLevel="0" collapsed="false">
      <c r="A109" s="60"/>
      <c r="B109" s="61" t="s">
        <v>65</v>
      </c>
      <c r="C109" s="62" t="s">
        <v>44</v>
      </c>
      <c r="D109" s="72" t="s">
        <v>66</v>
      </c>
      <c r="E109" s="64" t="s">
        <v>67</v>
      </c>
      <c r="F109" s="65" t="s">
        <v>68</v>
      </c>
      <c r="G109" s="66" t="n">
        <v>5218.12</v>
      </c>
      <c r="H109" s="67" t="n">
        <v>9.67</v>
      </c>
      <c r="I109" s="68" t="s">
        <v>7</v>
      </c>
      <c r="J109" s="69" t="n">
        <f aca="false">TRUNC(H109*(1+IF(I109="BDI 1",$H$7,$I$7)),2)</f>
        <v>11.93</v>
      </c>
      <c r="K109" s="70" t="n">
        <f aca="false">TRUNC(G109*J109,2)</f>
        <v>62252.17</v>
      </c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</row>
    <row r="110" customFormat="false" ht="13.8" hidden="false" customHeight="false" outlineLevel="0" collapsed="false">
      <c r="A110" s="60"/>
      <c r="B110" s="61"/>
      <c r="C110" s="62" t="s">
        <v>44</v>
      </c>
      <c r="D110" s="72" t="s">
        <v>69</v>
      </c>
      <c r="E110" s="64" t="s">
        <v>70</v>
      </c>
      <c r="F110" s="65" t="s">
        <v>68</v>
      </c>
      <c r="G110" s="66" t="n">
        <v>5218.12</v>
      </c>
      <c r="H110" s="67" t="n">
        <v>11.57</v>
      </c>
      <c r="I110" s="68" t="s">
        <v>7</v>
      </c>
      <c r="J110" s="69" t="n">
        <f aca="false">TRUNC(H110*(1+IF(I110="BDI 1",$H$7,$I$7)),2)</f>
        <v>14.28</v>
      </c>
      <c r="K110" s="70" t="n">
        <f aca="false">TRUNC(G110*J110,2)</f>
        <v>74514.75</v>
      </c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71"/>
      <c r="AL110" s="71"/>
      <c r="AM110" s="71"/>
      <c r="AN110" s="71"/>
      <c r="AO110" s="71"/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  <c r="BH110" s="71"/>
      <c r="BI110" s="71"/>
      <c r="BJ110" s="71"/>
      <c r="BK110" s="71"/>
      <c r="BL110" s="71"/>
    </row>
    <row r="111" customFormat="false" ht="17.25" hidden="false" customHeight="false" outlineLevel="0" collapsed="false">
      <c r="A111" s="60"/>
      <c r="B111" s="61" t="s">
        <v>83</v>
      </c>
      <c r="C111" s="62" t="s">
        <v>44</v>
      </c>
      <c r="D111" s="72" t="s">
        <v>72</v>
      </c>
      <c r="E111" s="64" t="s">
        <v>73</v>
      </c>
      <c r="F111" s="65" t="s">
        <v>56</v>
      </c>
      <c r="G111" s="66" t="n">
        <v>140</v>
      </c>
      <c r="H111" s="67" t="n">
        <v>685.14</v>
      </c>
      <c r="I111" s="68" t="s">
        <v>7</v>
      </c>
      <c r="J111" s="69" t="n">
        <f aca="false">TRUNC(H111*(1+IF(I111="BDI 1",$H$7,$I$7)),2)</f>
        <v>845.8</v>
      </c>
      <c r="K111" s="70" t="n">
        <f aca="false">TRUNC(G111*J111,2)</f>
        <v>118412</v>
      </c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  <c r="BA111" s="71"/>
      <c r="BB111" s="71"/>
      <c r="BC111" s="71"/>
      <c r="BD111" s="71"/>
      <c r="BE111" s="71"/>
      <c r="BF111" s="71"/>
      <c r="BG111" s="71"/>
      <c r="BH111" s="71"/>
      <c r="BI111" s="71"/>
      <c r="BJ111" s="71"/>
      <c r="BK111" s="71"/>
      <c r="BL111" s="71"/>
    </row>
    <row r="112" customFormat="false" ht="9" hidden="false" customHeight="true" outlineLevel="0" collapsed="false">
      <c r="A112" s="60"/>
      <c r="B112" s="87"/>
      <c r="C112" s="88"/>
      <c r="D112" s="88"/>
      <c r="E112" s="89"/>
      <c r="F112" s="89"/>
      <c r="G112" s="90"/>
      <c r="H112" s="91" t="s">
        <v>84</v>
      </c>
      <c r="I112" s="91"/>
      <c r="J112" s="91"/>
      <c r="K112" s="92" t="n">
        <f aca="false">SUM(K108:K111)</f>
        <v>283153.92</v>
      </c>
      <c r="L112" s="60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</row>
    <row r="113" customFormat="false" ht="6" hidden="false" customHeight="true" outlineLevel="0" collapsed="false">
      <c r="A113" s="37"/>
      <c r="B113" s="46"/>
      <c r="C113" s="46"/>
      <c r="D113" s="46"/>
      <c r="E113" s="47"/>
      <c r="F113" s="48"/>
      <c r="G113" s="49"/>
      <c r="H113" s="50"/>
      <c r="I113" s="50"/>
      <c r="J113" s="50"/>
      <c r="K113" s="50"/>
      <c r="L113" s="51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7"/>
      <c r="BJ113" s="37"/>
      <c r="BK113" s="37"/>
      <c r="BL113" s="37"/>
    </row>
    <row r="114" customFormat="false" ht="13.8" hidden="false" customHeight="false" outlineLevel="0" collapsed="false">
      <c r="A114" s="23"/>
      <c r="B114" s="54" t="n">
        <v>6</v>
      </c>
      <c r="C114" s="54"/>
      <c r="D114" s="54"/>
      <c r="E114" s="55" t="s">
        <v>85</v>
      </c>
      <c r="F114" s="55"/>
      <c r="G114" s="56"/>
      <c r="H114" s="57"/>
      <c r="I114" s="58"/>
      <c r="J114" s="58"/>
      <c r="K114" s="58" t="n">
        <f aca="false">K123</f>
        <v>320887.62</v>
      </c>
      <c r="L114" s="17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  <c r="BA114" s="59"/>
      <c r="BB114" s="59"/>
      <c r="BC114" s="59"/>
      <c r="BD114" s="59"/>
      <c r="BE114" s="59"/>
      <c r="BF114" s="59"/>
      <c r="BG114" s="59"/>
      <c r="BH114" s="59"/>
      <c r="BI114" s="59"/>
      <c r="BJ114" s="59"/>
      <c r="BK114" s="59"/>
      <c r="BL114" s="59"/>
    </row>
    <row r="115" customFormat="false" ht="17.25" hidden="false" customHeight="false" outlineLevel="0" collapsed="false">
      <c r="A115" s="60"/>
      <c r="B115" s="61" t="s">
        <v>86</v>
      </c>
      <c r="C115" s="62" t="s">
        <v>87</v>
      </c>
      <c r="D115" s="72" t="s">
        <v>28</v>
      </c>
      <c r="E115" s="64" t="s">
        <v>119</v>
      </c>
      <c r="F115" s="65" t="s">
        <v>89</v>
      </c>
      <c r="G115" s="66" t="n">
        <v>1</v>
      </c>
      <c r="H115" s="67" t="n">
        <v>113000</v>
      </c>
      <c r="I115" s="68" t="s">
        <v>7</v>
      </c>
      <c r="J115" s="69" t="n">
        <f aca="false">TRUNC(H115*(1+IF(I115="BDI 1",$H$7,$I$7)),2)</f>
        <v>139498.5</v>
      </c>
      <c r="K115" s="70" t="n">
        <f aca="false">TRUNC(G115*J115,2)</f>
        <v>139498.5</v>
      </c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</row>
    <row r="116" customFormat="false" ht="17.25" hidden="false" customHeight="false" outlineLevel="0" collapsed="false">
      <c r="A116" s="60"/>
      <c r="B116" s="61" t="s">
        <v>90</v>
      </c>
      <c r="C116" s="62" t="s">
        <v>91</v>
      </c>
      <c r="D116" s="63" t="n">
        <v>307731</v>
      </c>
      <c r="E116" s="64" t="s">
        <v>92</v>
      </c>
      <c r="F116" s="65" t="s">
        <v>93</v>
      </c>
      <c r="G116" s="66" t="n">
        <v>7.56</v>
      </c>
      <c r="H116" s="67" t="n">
        <v>82.03</v>
      </c>
      <c r="I116" s="68" t="s">
        <v>7</v>
      </c>
      <c r="J116" s="69" t="n">
        <f aca="false">TRUNC(H116*(1+IF(I116="BDI 1",$H$7,$I$7)),2)</f>
        <v>101.26</v>
      </c>
      <c r="K116" s="70" t="n">
        <f aca="false">TRUNC(G116*J116,2)</f>
        <v>765.52</v>
      </c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</row>
    <row r="117" customFormat="false" ht="13.8" hidden="false" customHeight="false" outlineLevel="0" collapsed="false">
      <c r="A117" s="60"/>
      <c r="B117" s="61" t="s">
        <v>94</v>
      </c>
      <c r="C117" s="62" t="s">
        <v>44</v>
      </c>
      <c r="D117" s="72" t="s">
        <v>95</v>
      </c>
      <c r="E117" s="64" t="s">
        <v>96</v>
      </c>
      <c r="F117" s="65" t="s">
        <v>68</v>
      </c>
      <c r="G117" s="66" t="n">
        <v>6260</v>
      </c>
      <c r="H117" s="67" t="n">
        <v>11.4</v>
      </c>
      <c r="I117" s="68" t="s">
        <v>7</v>
      </c>
      <c r="J117" s="69" t="n">
        <f aca="false">TRUNC(H117*(1+IF(I117="BDI 1",$H$7,$I$7)),2)</f>
        <v>14.07</v>
      </c>
      <c r="K117" s="70" t="n">
        <f aca="false">TRUNC(G117*J117,2)</f>
        <v>88078.2</v>
      </c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</row>
    <row r="118" customFormat="false" ht="17.25" hidden="false" customHeight="false" outlineLevel="0" collapsed="false">
      <c r="A118" s="60"/>
      <c r="B118" s="61" t="s">
        <v>97</v>
      </c>
      <c r="C118" s="62" t="s">
        <v>44</v>
      </c>
      <c r="D118" s="72" t="s">
        <v>98</v>
      </c>
      <c r="E118" s="64" t="s">
        <v>99</v>
      </c>
      <c r="F118" s="65" t="s">
        <v>34</v>
      </c>
      <c r="G118" s="66" t="n">
        <v>60.6</v>
      </c>
      <c r="H118" s="67" t="n">
        <v>194.67</v>
      </c>
      <c r="I118" s="68" t="s">
        <v>7</v>
      </c>
      <c r="J118" s="69" t="n">
        <f aca="false">TRUNC(H118*(1+IF(I118="BDI 1",$H$7,$I$7)),2)</f>
        <v>240.32</v>
      </c>
      <c r="K118" s="70" t="n">
        <f aca="false">TRUNC(G118*J118,2)</f>
        <v>14563.39</v>
      </c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</row>
    <row r="119" customFormat="false" ht="17.25" hidden="false" customHeight="false" outlineLevel="0" collapsed="false">
      <c r="A119" s="60"/>
      <c r="B119" s="61" t="s">
        <v>100</v>
      </c>
      <c r="C119" s="62" t="s">
        <v>44</v>
      </c>
      <c r="D119" s="72" t="s">
        <v>101</v>
      </c>
      <c r="E119" s="64" t="s">
        <v>102</v>
      </c>
      <c r="F119" s="65" t="s">
        <v>34</v>
      </c>
      <c r="G119" s="66" t="n">
        <v>96</v>
      </c>
      <c r="H119" s="67" t="n">
        <v>82.53</v>
      </c>
      <c r="I119" s="68" t="s">
        <v>7</v>
      </c>
      <c r="J119" s="69" t="n">
        <f aca="false">TRUNC(H119*(1+IF(I119="BDI 1",$H$7,$I$7)),2)</f>
        <v>101.88</v>
      </c>
      <c r="K119" s="70" t="n">
        <f aca="false">TRUNC(G119*J119,2)</f>
        <v>9780.48</v>
      </c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</row>
    <row r="120" customFormat="false" ht="13.8" hidden="false" customHeight="false" outlineLevel="0" collapsed="false">
      <c r="A120" s="60"/>
      <c r="B120" s="61" t="s">
        <v>65</v>
      </c>
      <c r="C120" s="62" t="s">
        <v>44</v>
      </c>
      <c r="D120" s="72" t="s">
        <v>66</v>
      </c>
      <c r="E120" s="64" t="s">
        <v>67</v>
      </c>
      <c r="F120" s="65" t="s">
        <v>68</v>
      </c>
      <c r="G120" s="66" t="n">
        <v>1958.33</v>
      </c>
      <c r="H120" s="67" t="n">
        <v>9.67</v>
      </c>
      <c r="I120" s="68" t="s">
        <v>7</v>
      </c>
      <c r="J120" s="69" t="n">
        <f aca="false">TRUNC(H120*(1+IF(I120="BDI 1",$H$7,$I$7)),2)</f>
        <v>11.93</v>
      </c>
      <c r="K120" s="70" t="n">
        <f aca="false">TRUNC(G120*J120,2)</f>
        <v>23362.87</v>
      </c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</row>
    <row r="121" customFormat="false" ht="13.8" hidden="false" customHeight="false" outlineLevel="0" collapsed="false">
      <c r="A121" s="60"/>
      <c r="B121" s="61"/>
      <c r="C121" s="62" t="s">
        <v>44</v>
      </c>
      <c r="D121" s="72" t="s">
        <v>69</v>
      </c>
      <c r="E121" s="64" t="s">
        <v>70</v>
      </c>
      <c r="F121" s="65" t="s">
        <v>68</v>
      </c>
      <c r="G121" s="66" t="n">
        <v>1958.33</v>
      </c>
      <c r="H121" s="67" t="n">
        <v>11.57</v>
      </c>
      <c r="I121" s="68" t="s">
        <v>7</v>
      </c>
      <c r="J121" s="69" t="n">
        <f aca="false">TRUNC(H121*(1+IF(I121="BDI 1",$H$7,$I$7)),2)</f>
        <v>14.28</v>
      </c>
      <c r="K121" s="70" t="n">
        <f aca="false">TRUNC(G121*J121,2)</f>
        <v>27964.95</v>
      </c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71"/>
      <c r="BD121" s="71"/>
      <c r="BE121" s="71"/>
      <c r="BF121" s="71"/>
      <c r="BG121" s="71"/>
      <c r="BH121" s="71"/>
      <c r="BI121" s="71"/>
      <c r="BJ121" s="71"/>
      <c r="BK121" s="71"/>
      <c r="BL121" s="71"/>
    </row>
    <row r="122" customFormat="false" ht="17.25" hidden="false" customHeight="false" outlineLevel="0" collapsed="false">
      <c r="A122" s="60"/>
      <c r="B122" s="61" t="s">
        <v>103</v>
      </c>
      <c r="C122" s="62" t="s">
        <v>44</v>
      </c>
      <c r="D122" s="72" t="s">
        <v>72</v>
      </c>
      <c r="E122" s="64" t="s">
        <v>73</v>
      </c>
      <c r="F122" s="65" t="s">
        <v>56</v>
      </c>
      <c r="G122" s="66" t="n">
        <v>19.95</v>
      </c>
      <c r="H122" s="67" t="n">
        <v>685.14</v>
      </c>
      <c r="I122" s="68" t="s">
        <v>7</v>
      </c>
      <c r="J122" s="69" t="n">
        <f aca="false">TRUNC(H122*(1+IF(I122="BDI 1",$H$7,$I$7)),2)</f>
        <v>845.8</v>
      </c>
      <c r="K122" s="70" t="n">
        <f aca="false">TRUNC(G122*J122,2)</f>
        <v>16873.71</v>
      </c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71"/>
      <c r="BD122" s="71"/>
      <c r="BE122" s="71"/>
      <c r="BF122" s="71"/>
      <c r="BG122" s="71"/>
      <c r="BH122" s="71"/>
      <c r="BI122" s="71"/>
      <c r="BJ122" s="71"/>
      <c r="BK122" s="71"/>
      <c r="BL122" s="71"/>
    </row>
    <row r="123" customFormat="false" ht="9" hidden="false" customHeight="true" outlineLevel="0" collapsed="false">
      <c r="A123" s="60"/>
      <c r="B123" s="87"/>
      <c r="C123" s="88"/>
      <c r="D123" s="88"/>
      <c r="E123" s="89"/>
      <c r="F123" s="89"/>
      <c r="G123" s="90"/>
      <c r="H123" s="91" t="s">
        <v>104</v>
      </c>
      <c r="I123" s="91"/>
      <c r="J123" s="91"/>
      <c r="K123" s="92" t="n">
        <f aca="false">SUM(K115:K122)</f>
        <v>320887.62</v>
      </c>
      <c r="L123" s="60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71"/>
      <c r="AW123" s="71"/>
      <c r="AX123" s="71"/>
      <c r="AY123" s="71"/>
      <c r="AZ123" s="71"/>
      <c r="BA123" s="71"/>
      <c r="BB123" s="71"/>
      <c r="BC123" s="71"/>
      <c r="BD123" s="71"/>
      <c r="BE123" s="71"/>
      <c r="BF123" s="71"/>
      <c r="BG123" s="71"/>
      <c r="BH123" s="71"/>
      <c r="BI123" s="71"/>
      <c r="BJ123" s="71"/>
      <c r="BK123" s="71"/>
      <c r="BL123" s="71"/>
    </row>
    <row r="124" customFormat="false" ht="6" hidden="false" customHeight="true" outlineLevel="0" collapsed="false">
      <c r="A124" s="37"/>
      <c r="B124" s="46"/>
      <c r="C124" s="46"/>
      <c r="D124" s="46"/>
      <c r="E124" s="47"/>
      <c r="F124" s="48"/>
      <c r="G124" s="49"/>
      <c r="H124" s="50"/>
      <c r="I124" s="50"/>
      <c r="J124" s="50"/>
      <c r="K124" s="50"/>
      <c r="L124" s="51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</row>
    <row r="125" customFormat="false" ht="13.8" hidden="false" customHeight="false" outlineLevel="0" collapsed="false">
      <c r="A125" s="23"/>
      <c r="B125" s="54" t="n">
        <v>7</v>
      </c>
      <c r="C125" s="54"/>
      <c r="D125" s="54"/>
      <c r="E125" s="55" t="s">
        <v>105</v>
      </c>
      <c r="F125" s="55"/>
      <c r="G125" s="56"/>
      <c r="H125" s="57"/>
      <c r="I125" s="58"/>
      <c r="J125" s="58"/>
      <c r="K125" s="58" t="n">
        <f aca="false">K127</f>
        <v>588.96</v>
      </c>
      <c r="L125" s="17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59"/>
      <c r="AQ125" s="59"/>
      <c r="AR125" s="59"/>
      <c r="AS125" s="59"/>
      <c r="AT125" s="59"/>
      <c r="AU125" s="59"/>
      <c r="AV125" s="59"/>
      <c r="AW125" s="59"/>
      <c r="AX125" s="59"/>
      <c r="AY125" s="59"/>
      <c r="AZ125" s="59"/>
      <c r="BA125" s="59"/>
      <c r="BB125" s="59"/>
      <c r="BC125" s="59"/>
      <c r="BD125" s="59"/>
      <c r="BE125" s="59"/>
      <c r="BF125" s="59"/>
      <c r="BG125" s="59"/>
      <c r="BH125" s="59"/>
      <c r="BI125" s="59"/>
      <c r="BJ125" s="59"/>
      <c r="BK125" s="59"/>
      <c r="BL125" s="59"/>
    </row>
    <row r="126" customFormat="false" ht="17.25" hidden="false" customHeight="false" outlineLevel="0" collapsed="false">
      <c r="A126" s="60"/>
      <c r="B126" s="61" t="s">
        <v>106</v>
      </c>
      <c r="C126" s="62" t="s">
        <v>44</v>
      </c>
      <c r="D126" s="72" t="s">
        <v>107</v>
      </c>
      <c r="E126" s="64" t="s">
        <v>108</v>
      </c>
      <c r="F126" s="65" t="s">
        <v>30</v>
      </c>
      <c r="G126" s="66" t="n">
        <v>16</v>
      </c>
      <c r="H126" s="67" t="n">
        <v>29.82</v>
      </c>
      <c r="I126" s="68" t="s">
        <v>7</v>
      </c>
      <c r="J126" s="69" t="n">
        <f aca="false">TRUNC(H126*(1+IF(I126="BDI 1",$H$7,$I$7)),2)</f>
        <v>36.81</v>
      </c>
      <c r="K126" s="70" t="n">
        <f aca="false">TRUNC(G126*J126,2)</f>
        <v>588.96</v>
      </c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71"/>
      <c r="AL126" s="71"/>
      <c r="AM126" s="71"/>
      <c r="AN126" s="71"/>
      <c r="AO126" s="71"/>
      <c r="AP126" s="71"/>
      <c r="AQ126" s="71"/>
      <c r="AR126" s="71"/>
      <c r="AS126" s="71"/>
      <c r="AT126" s="71"/>
      <c r="AU126" s="71"/>
      <c r="AV126" s="71"/>
      <c r="AW126" s="71"/>
      <c r="AX126" s="71"/>
      <c r="AY126" s="71"/>
      <c r="AZ126" s="71"/>
      <c r="BA126" s="71"/>
      <c r="BB126" s="71"/>
      <c r="BC126" s="71"/>
      <c r="BD126" s="71"/>
      <c r="BE126" s="71"/>
      <c r="BF126" s="71"/>
      <c r="BG126" s="71"/>
      <c r="BH126" s="71"/>
      <c r="BI126" s="71"/>
      <c r="BJ126" s="71"/>
      <c r="BK126" s="71"/>
      <c r="BL126" s="71"/>
    </row>
    <row r="127" customFormat="false" ht="9" hidden="false" customHeight="true" outlineLevel="0" collapsed="false">
      <c r="A127" s="60"/>
      <c r="B127" s="87"/>
      <c r="C127" s="88"/>
      <c r="D127" s="88"/>
      <c r="E127" s="89"/>
      <c r="F127" s="89"/>
      <c r="G127" s="90"/>
      <c r="H127" s="91" t="s">
        <v>109</v>
      </c>
      <c r="I127" s="91"/>
      <c r="J127" s="91"/>
      <c r="K127" s="92" t="n">
        <f aca="false">SUM(K126:K126)</f>
        <v>588.96</v>
      </c>
      <c r="L127" s="60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/>
    </row>
    <row r="128" customFormat="false" ht="6" hidden="false" customHeight="true" outlineLevel="0" collapsed="false">
      <c r="A128" s="37"/>
      <c r="B128" s="46"/>
      <c r="C128" s="46"/>
      <c r="D128" s="46"/>
      <c r="E128" s="47"/>
      <c r="F128" s="48"/>
      <c r="G128" s="49"/>
      <c r="H128" s="50"/>
      <c r="I128" s="50"/>
      <c r="J128" s="50"/>
      <c r="K128" s="50"/>
      <c r="L128" s="51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</row>
    <row r="129" customFormat="false" ht="13.8" hidden="false" customHeight="false" outlineLevel="0" collapsed="false">
      <c r="A129" s="23"/>
      <c r="B129" s="54" t="n">
        <v>8</v>
      </c>
      <c r="C129" s="54"/>
      <c r="D129" s="54"/>
      <c r="E129" s="55" t="s">
        <v>110</v>
      </c>
      <c r="F129" s="55"/>
      <c r="G129" s="56"/>
      <c r="H129" s="57"/>
      <c r="I129" s="58"/>
      <c r="J129" s="58"/>
      <c r="K129" s="58" t="n">
        <f aca="false">K131</f>
        <v>893.7</v>
      </c>
      <c r="L129" s="17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  <c r="BK129" s="59"/>
      <c r="BL129" s="59"/>
    </row>
    <row r="130" customFormat="false" ht="13.8" hidden="false" customHeight="false" outlineLevel="0" collapsed="false">
      <c r="A130" s="60"/>
      <c r="B130" s="61" t="s">
        <v>111</v>
      </c>
      <c r="C130" s="62" t="s">
        <v>27</v>
      </c>
      <c r="D130" s="72" t="s">
        <v>112</v>
      </c>
      <c r="E130" s="64" t="s">
        <v>113</v>
      </c>
      <c r="F130" s="65" t="s">
        <v>34</v>
      </c>
      <c r="G130" s="66" t="n">
        <v>67.5</v>
      </c>
      <c r="H130" s="67" t="n">
        <v>10.73</v>
      </c>
      <c r="I130" s="68" t="s">
        <v>7</v>
      </c>
      <c r="J130" s="69" t="n">
        <f aca="false">TRUNC(H130*(1+IF(I130="BDI 1",$H$7,$I$7)),2)</f>
        <v>13.24</v>
      </c>
      <c r="K130" s="70" t="n">
        <f aca="false">TRUNC(G130*J130,2)</f>
        <v>893.7</v>
      </c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</row>
    <row r="131" customFormat="false" ht="9" hidden="false" customHeight="true" outlineLevel="0" collapsed="false">
      <c r="A131" s="60"/>
      <c r="B131" s="87"/>
      <c r="C131" s="88"/>
      <c r="D131" s="88"/>
      <c r="E131" s="89"/>
      <c r="F131" s="89"/>
      <c r="G131" s="90"/>
      <c r="H131" s="91" t="s">
        <v>115</v>
      </c>
      <c r="I131" s="91"/>
      <c r="J131" s="91"/>
      <c r="K131" s="92" t="n">
        <f aca="false">SUM(K130:K130)</f>
        <v>893.7</v>
      </c>
      <c r="L131" s="60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</row>
    <row r="132" customFormat="false" ht="13.8" hidden="false" customHeight="false" outlineLevel="0" collapsed="false">
      <c r="B132" s="98"/>
      <c r="C132" s="98"/>
      <c r="D132" s="98"/>
      <c r="E132" s="99"/>
      <c r="F132" s="100" t="s">
        <v>116</v>
      </c>
      <c r="G132" s="100"/>
      <c r="H132" s="100"/>
      <c r="I132" s="100"/>
      <c r="J132" s="100"/>
      <c r="K132" s="101" t="n">
        <f aca="false">K129+K125+K114+K107+K100+K93+K88+K79</f>
        <v>941258.08</v>
      </c>
      <c r="M132" s="102"/>
    </row>
    <row r="133" customFormat="false" ht="22.35" hidden="false" customHeight="true" outlineLevel="0" collapsed="false">
      <c r="A133" s="23"/>
      <c r="B133" s="93"/>
      <c r="C133" s="93"/>
      <c r="D133" s="93"/>
      <c r="E133" s="94"/>
      <c r="F133" s="93"/>
      <c r="G133" s="95"/>
      <c r="H133" s="96"/>
      <c r="I133" s="97"/>
      <c r="J133" s="97"/>
      <c r="K133" s="97"/>
      <c r="L133" s="23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S133" s="59"/>
      <c r="AT133" s="59"/>
      <c r="AU133" s="59"/>
      <c r="AV133" s="59"/>
      <c r="AW133" s="59"/>
      <c r="AX133" s="59"/>
      <c r="AY133" s="59"/>
      <c r="AZ133" s="59"/>
      <c r="BA133" s="59"/>
      <c r="BB133" s="59"/>
      <c r="BC133" s="59"/>
      <c r="BD133" s="59"/>
      <c r="BE133" s="59"/>
      <c r="BF133" s="59"/>
      <c r="BG133" s="59"/>
      <c r="BH133" s="59"/>
      <c r="BI133" s="59"/>
      <c r="BJ133" s="59"/>
      <c r="BK133" s="59"/>
      <c r="BL133" s="59"/>
    </row>
    <row r="134" customFormat="false" ht="4.5" hidden="true" customHeight="true" outlineLevel="0" collapsed="false">
      <c r="A134" s="23"/>
      <c r="B134" s="93"/>
      <c r="C134" s="93"/>
      <c r="D134" s="93"/>
      <c r="E134" s="94"/>
      <c r="F134" s="93"/>
      <c r="G134" s="95"/>
      <c r="H134" s="96"/>
      <c r="I134" s="97"/>
      <c r="J134" s="97"/>
      <c r="K134" s="97"/>
      <c r="L134" s="23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S134" s="59"/>
      <c r="AT134" s="59"/>
      <c r="AU134" s="59"/>
      <c r="AV134" s="59"/>
      <c r="AW134" s="59"/>
      <c r="AX134" s="59"/>
      <c r="AY134" s="59"/>
      <c r="AZ134" s="59"/>
      <c r="BA134" s="59"/>
      <c r="BB134" s="59"/>
      <c r="BC134" s="59"/>
      <c r="BD134" s="59"/>
      <c r="BE134" s="59"/>
      <c r="BF134" s="59"/>
      <c r="BG134" s="59"/>
      <c r="BH134" s="59"/>
      <c r="BI134" s="59"/>
      <c r="BJ134" s="59"/>
      <c r="BK134" s="59"/>
      <c r="BL134" s="59"/>
    </row>
    <row r="135" customFormat="false" ht="13.8" hidden="false" customHeight="false" outlineLevel="0" collapsed="false">
      <c r="B135" s="98"/>
      <c r="C135" s="98"/>
      <c r="D135" s="98"/>
      <c r="E135" s="99"/>
      <c r="F135" s="100" t="s">
        <v>120</v>
      </c>
      <c r="G135" s="100"/>
      <c r="H135" s="100"/>
      <c r="I135" s="100"/>
      <c r="J135" s="100"/>
      <c r="K135" s="101" t="n">
        <f aca="false">K132+K73</f>
        <v>1980396.93</v>
      </c>
      <c r="M135" s="102"/>
    </row>
    <row r="136" customFormat="false" ht="11.25" hidden="false" customHeight="true" outlineLevel="0" collapsed="false">
      <c r="A136" s="15"/>
      <c r="B136" s="103" t="s">
        <v>121</v>
      </c>
      <c r="C136" s="103"/>
      <c r="D136" s="104"/>
      <c r="E136" s="105"/>
      <c r="F136" s="106"/>
      <c r="G136" s="106"/>
      <c r="H136" s="106"/>
      <c r="I136" s="106"/>
      <c r="J136" s="106"/>
      <c r="K136" s="107"/>
      <c r="M136" s="102"/>
    </row>
    <row r="137" customFormat="false" ht="16.5" hidden="false" customHeight="true" outlineLevel="0" collapsed="false">
      <c r="A137" s="15"/>
      <c r="B137" s="108" t="s">
        <v>122</v>
      </c>
      <c r="C137" s="108"/>
      <c r="D137" s="108"/>
      <c r="E137" s="108"/>
      <c r="F137" s="108"/>
      <c r="G137" s="108"/>
      <c r="H137" s="108"/>
      <c r="I137" s="108"/>
      <c r="J137" s="108"/>
      <c r="K137" s="108"/>
      <c r="M137" s="102"/>
    </row>
    <row r="138" customFormat="false" ht="26.25" hidden="false" customHeight="true" outlineLevel="0" collapsed="false"/>
    <row r="139" customFormat="false" ht="11.25" hidden="false" customHeight="true" outlineLevel="0" collapsed="false">
      <c r="B139" s="16" t="s">
        <v>123</v>
      </c>
      <c r="C139" s="16"/>
      <c r="D139" s="16"/>
      <c r="E139" s="109"/>
      <c r="G139" s="110"/>
      <c r="H139" s="111"/>
      <c r="I139" s="10"/>
      <c r="J139" s="10"/>
      <c r="K139" s="112"/>
    </row>
    <row r="140" customFormat="false" ht="12.75" hidden="false" customHeight="true" outlineLevel="0" collapsed="false">
      <c r="B140" s="113" t="s">
        <v>124</v>
      </c>
      <c r="C140" s="113"/>
      <c r="D140" s="113"/>
      <c r="E140" s="114"/>
      <c r="F140" s="1"/>
      <c r="G140" s="115" t="s">
        <v>125</v>
      </c>
      <c r="H140" s="116" t="s">
        <v>126</v>
      </c>
      <c r="I140" s="116"/>
      <c r="J140" s="116"/>
      <c r="K140" s="116"/>
    </row>
    <row r="141" customFormat="false" ht="11.25" hidden="false" customHeight="true" outlineLevel="0" collapsed="false">
      <c r="F141" s="1"/>
      <c r="G141" s="115" t="s">
        <v>127</v>
      </c>
      <c r="H141" s="117" t="s">
        <v>128</v>
      </c>
      <c r="I141" s="117"/>
      <c r="J141" s="117"/>
      <c r="K141" s="117"/>
    </row>
    <row r="142" customFormat="false" ht="11.25" hidden="false" customHeight="true" outlineLevel="0" collapsed="false">
      <c r="B142" s="118" t="s">
        <v>129</v>
      </c>
      <c r="C142" s="118"/>
      <c r="D142" s="118"/>
      <c r="F142" s="1"/>
      <c r="G142" s="115" t="s">
        <v>130</v>
      </c>
      <c r="H142" s="117" t="s">
        <v>131</v>
      </c>
      <c r="I142" s="117"/>
      <c r="J142" s="117"/>
      <c r="K142" s="117"/>
    </row>
    <row r="143" customFormat="false" ht="11.25" hidden="false" customHeight="true" outlineLevel="0" collapsed="false">
      <c r="B143" s="113" t="s">
        <v>132</v>
      </c>
      <c r="C143" s="113"/>
      <c r="D143" s="113"/>
      <c r="F143" s="1"/>
      <c r="G143" s="115" t="s">
        <v>133</v>
      </c>
      <c r="H143" s="119"/>
      <c r="I143" s="119"/>
      <c r="J143" s="119"/>
      <c r="K143" s="119"/>
    </row>
    <row r="145" customFormat="false" ht="13.8" hidden="false" customHeight="false" outlineLevel="0" collapsed="false">
      <c r="D145" s="37"/>
    </row>
    <row r="146" customFormat="false" ht="13.8" hidden="false" customHeight="false" outlineLevel="0" collapsed="false">
      <c r="D146" s="120"/>
    </row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1">
    <mergeCell ref="H1:K1"/>
    <mergeCell ref="B3:C3"/>
    <mergeCell ref="D3:K3"/>
    <mergeCell ref="B5:E5"/>
    <mergeCell ref="G5:G6"/>
    <mergeCell ref="H5:H6"/>
    <mergeCell ref="I5:I6"/>
    <mergeCell ref="J5:K6"/>
    <mergeCell ref="B7:E7"/>
    <mergeCell ref="G7:G9"/>
    <mergeCell ref="H7:H9"/>
    <mergeCell ref="I7:I9"/>
    <mergeCell ref="J7:K9"/>
    <mergeCell ref="B9:E9"/>
    <mergeCell ref="B11:K11"/>
    <mergeCell ref="B15:I15"/>
    <mergeCell ref="B17:J17"/>
    <mergeCell ref="H26:J26"/>
    <mergeCell ref="H31:J31"/>
    <mergeCell ref="H38:J38"/>
    <mergeCell ref="H45:J45"/>
    <mergeCell ref="H52:J52"/>
    <mergeCell ref="H63:J63"/>
    <mergeCell ref="H67:J67"/>
    <mergeCell ref="H71:J71"/>
    <mergeCell ref="B73:D73"/>
    <mergeCell ref="F73:J73"/>
    <mergeCell ref="B75:I75"/>
    <mergeCell ref="B77:J77"/>
    <mergeCell ref="H86:J86"/>
    <mergeCell ref="H91:J91"/>
    <mergeCell ref="H98:J98"/>
    <mergeCell ref="H105:J105"/>
    <mergeCell ref="H112:J112"/>
    <mergeCell ref="H123:J123"/>
    <mergeCell ref="H127:J127"/>
    <mergeCell ref="H131:J131"/>
    <mergeCell ref="B132:D132"/>
    <mergeCell ref="F132:J132"/>
    <mergeCell ref="B135:D135"/>
    <mergeCell ref="F135:J135"/>
    <mergeCell ref="B136:C136"/>
    <mergeCell ref="B137:K137"/>
    <mergeCell ref="B139:D139"/>
    <mergeCell ref="B140:D140"/>
    <mergeCell ref="H140:K140"/>
    <mergeCell ref="H141:K141"/>
    <mergeCell ref="B142:D142"/>
    <mergeCell ref="H142:K142"/>
    <mergeCell ref="B143:D143"/>
    <mergeCell ref="H143:K143"/>
  </mergeCells>
  <conditionalFormatting sqref="B137:K137">
    <cfRule type="cellIs" priority="2" operator="equal" aboveAverage="0" equalAverage="0" bottom="0" percent="0" rank="0" text="" dxfId="0">
      <formula>0</formula>
    </cfRule>
  </conditionalFormatting>
  <conditionalFormatting sqref="H140:K143">
    <cfRule type="cellIs" priority="3" operator="equal" aboveAverage="0" equalAverage="0" bottom="0" percent="0" rank="0" text="" dxfId="1">
      <formula>0</formula>
    </cfRule>
  </conditionalFormatting>
  <conditionalFormatting sqref="B139:D139 B142:D142">
    <cfRule type="cellIs" priority="4" operator="equal" aboveAverage="0" equalAverage="0" bottom="0" percent="0" rank="0" text="" dxfId="2">
      <formula>0</formula>
    </cfRule>
  </conditionalFormatting>
  <conditionalFormatting sqref="G31 G91">
    <cfRule type="cellIs" priority="5" operator="equal" aboveAverage="0" equalAverage="0" bottom="0" percent="0" rank="0" text="" dxfId="3">
      <formula>0</formula>
    </cfRule>
  </conditionalFormatting>
  <conditionalFormatting sqref="G26 G86">
    <cfRule type="cellIs" priority="6" operator="equal" aboveAverage="0" equalAverage="0" bottom="0" percent="0" rank="0" text="" dxfId="4">
      <formula>0</formula>
    </cfRule>
  </conditionalFormatting>
  <conditionalFormatting sqref="G71 G131">
    <cfRule type="cellIs" priority="7" operator="equal" aboveAverage="0" equalAverage="0" bottom="0" percent="0" rank="0" text="" dxfId="5">
      <formula>0</formula>
    </cfRule>
  </conditionalFormatting>
  <conditionalFormatting sqref="G63 G123">
    <cfRule type="cellIs" priority="8" operator="equal" aboveAverage="0" equalAverage="0" bottom="0" percent="0" rank="0" text="" dxfId="6">
      <formula>0</formula>
    </cfRule>
  </conditionalFormatting>
  <conditionalFormatting sqref="G38 G98">
    <cfRule type="cellIs" priority="9" operator="equal" aboveAverage="0" equalAverage="0" bottom="0" percent="0" rank="0" text="" dxfId="7">
      <formula>0</formula>
    </cfRule>
  </conditionalFormatting>
  <conditionalFormatting sqref="G45 G105">
    <cfRule type="cellIs" priority="10" operator="equal" aboveAverage="0" equalAverage="0" bottom="0" percent="0" rank="0" text="" dxfId="8">
      <formula>0</formula>
    </cfRule>
  </conditionalFormatting>
  <conditionalFormatting sqref="G52 G112">
    <cfRule type="cellIs" priority="11" operator="equal" aboveAverage="0" equalAverage="0" bottom="0" percent="0" rank="0" text="" dxfId="9">
      <formula>0</formula>
    </cfRule>
  </conditionalFormatting>
  <conditionalFormatting sqref="G67 G127">
    <cfRule type="cellIs" priority="12" operator="equal" aboveAverage="0" equalAverage="0" bottom="0" percent="0" rank="0" text="" dxfId="10">
      <formula>0</formula>
    </cfRule>
  </conditionalFormatting>
  <dataValidations count="2">
    <dataValidation allowBlank="true" operator="equal" showDropDown="false" showErrorMessage="true" showInputMessage="false" sqref="G7:G9" type="list">
      <formula1>$N$1:$N$2</formula1>
      <formula2>0</formula2>
    </dataValidation>
    <dataValidation allowBlank="true" operator="equal" showDropDown="false" showErrorMessage="true" showInputMessage="false" sqref="I20:I25 I29:I30 I34:I37 I41:I44 I48:I51 I55:I62 I66 I70 I80:I85 I89:I90 I94:I97 I101:I104 I108:I111 I115:I122 I126 I130" type="list">
      <formula1>$H$5:$I$5</formula1>
      <formula2>0</formula2>
    </dataValidation>
  </dataValidations>
  <printOptions headings="false" gridLines="false" gridLinesSet="true" horizontalCentered="true" verticalCentered="false"/>
  <pageMargins left="0.196527777777778" right="0.196527777777778" top="0.39375" bottom="0.39375" header="0.511805555555555" footer="0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&amp;R&amp;"Arial,Normal"&amp;7Página: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L35"/>
  <sheetViews>
    <sheetView showFormulas="false" showGridLines="false" showRowColHeaders="true" showZeros="true" rightToLeft="false" tabSelected="false" showOutlineSymbols="true" defaultGridColor="true" view="pageBreakPreview" topLeftCell="A1" colorId="64" zoomScale="95" zoomScaleNormal="145" zoomScalePageLayoutView="95" workbookViewId="0">
      <selection pane="topLeft" activeCell="O25" activeCellId="0" sqref="O25"/>
    </sheetView>
  </sheetViews>
  <sheetFormatPr defaultColWidth="11.640625" defaultRowHeight="12.8" zeroHeight="false" outlineLevelRow="0" outlineLevelCol="0"/>
  <cols>
    <col collapsed="false" customWidth="true" hidden="false" outlineLevel="0" max="1" min="1" style="121" width="1.7"/>
    <col collapsed="false" customWidth="true" hidden="false" outlineLevel="0" max="2" min="2" style="122" width="1.39"/>
    <col collapsed="false" customWidth="true" hidden="false" outlineLevel="0" max="3" min="3" style="123" width="2.98"/>
    <col collapsed="false" customWidth="true" hidden="false" outlineLevel="0" max="4" min="4" style="123" width="15.99"/>
    <col collapsed="false" customWidth="true" hidden="false" outlineLevel="0" max="5" min="5" style="123" width="56.56"/>
    <col collapsed="false" customWidth="true" hidden="false" outlineLevel="0" max="6" min="6" style="123" width="10.58"/>
    <col collapsed="false" customWidth="true" hidden="false" outlineLevel="0" max="7" min="7" style="123" width="12.85"/>
    <col collapsed="false" customWidth="true" hidden="false" outlineLevel="0" max="8" min="8" style="124" width="12.29"/>
    <col collapsed="false" customWidth="true" hidden="false" outlineLevel="0" max="9" min="9" style="123" width="17.59"/>
    <col collapsed="false" customWidth="true" hidden="false" outlineLevel="0" max="10" min="10" style="121" width="1.39"/>
    <col collapsed="false" customWidth="true" hidden="false" outlineLevel="0" max="11" min="11" style="121" width="9.13"/>
    <col collapsed="false" customWidth="true" hidden="false" outlineLevel="0" max="12" min="12" style="121" width="8.28"/>
    <col collapsed="false" customWidth="true" hidden="false" outlineLevel="0" max="14" min="13" style="121" width="9.13"/>
    <col collapsed="false" customWidth="true" hidden="false" outlineLevel="0" max="15" min="15" style="121" width="9.28"/>
    <col collapsed="false" customWidth="true" hidden="false" outlineLevel="0" max="17" min="16" style="121" width="9.13"/>
    <col collapsed="false" customWidth="true" hidden="false" outlineLevel="0" max="18" min="18" style="121" width="9.4"/>
    <col collapsed="false" customWidth="true" hidden="false" outlineLevel="0" max="20" min="19" style="121" width="9.28"/>
    <col collapsed="false" customWidth="true" hidden="false" outlineLevel="0" max="64" min="21" style="121" width="9.13"/>
  </cols>
  <sheetData>
    <row r="2" customFormat="false" ht="11.25" hidden="false" customHeight="true" outlineLevel="0" collapsed="false">
      <c r="E2" s="125"/>
      <c r="F2" s="125"/>
      <c r="G2" s="125"/>
      <c r="H2" s="125"/>
      <c r="I2" s="125"/>
    </row>
    <row r="3" customFormat="false" ht="11.25" hidden="false" customHeight="true" outlineLevel="0" collapsed="false">
      <c r="E3" s="126"/>
      <c r="F3" s="127" t="s">
        <v>134</v>
      </c>
      <c r="G3" s="127"/>
      <c r="H3" s="127"/>
      <c r="I3" s="127"/>
    </row>
    <row r="4" customFormat="false" ht="11.25" hidden="false" customHeight="true" outlineLevel="0" collapsed="false">
      <c r="E4" s="126"/>
      <c r="F4" s="127"/>
      <c r="G4" s="127"/>
      <c r="H4" s="127"/>
      <c r="I4" s="127"/>
    </row>
    <row r="5" customFormat="false" ht="11.25" hidden="false" customHeight="true" outlineLevel="0" collapsed="false">
      <c r="E5" s="126"/>
      <c r="F5" s="127"/>
      <c r="G5" s="127"/>
      <c r="H5" s="127"/>
      <c r="I5" s="127"/>
    </row>
    <row r="6" customFormat="false" ht="33" hidden="false" customHeight="true" outlineLevel="0" collapsed="false">
      <c r="E6" s="126"/>
      <c r="F6" s="127"/>
      <c r="G6" s="127"/>
      <c r="H6" s="127"/>
      <c r="I6" s="127"/>
    </row>
    <row r="7" customFormat="false" ht="12.8" hidden="false" customHeight="false" outlineLevel="0" collapsed="false">
      <c r="A7" s="128"/>
      <c r="B7" s="129"/>
      <c r="C7" s="130"/>
      <c r="D7" s="130"/>
      <c r="E7" s="130"/>
      <c r="F7" s="130"/>
      <c r="G7" s="130"/>
      <c r="H7" s="130"/>
      <c r="I7" s="130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</row>
    <row r="8" customFormat="false" ht="11.25" hidden="false" customHeight="true" outlineLevel="0" collapsed="false">
      <c r="A8" s="131"/>
      <c r="B8" s="132"/>
      <c r="C8" s="133" t="s">
        <v>15</v>
      </c>
      <c r="D8" s="133"/>
      <c r="E8" s="133" t="s">
        <v>135</v>
      </c>
      <c r="F8" s="133" t="s">
        <v>136</v>
      </c>
      <c r="G8" s="133" t="s">
        <v>9</v>
      </c>
      <c r="H8" s="134"/>
      <c r="I8" s="135" t="s">
        <v>137</v>
      </c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</row>
    <row r="9" customFormat="false" ht="18" hidden="false" customHeight="true" outlineLevel="0" collapsed="false">
      <c r="A9" s="131"/>
      <c r="B9" s="132"/>
      <c r="C9" s="136" t="s">
        <v>28</v>
      </c>
      <c r="D9" s="136"/>
      <c r="E9" s="137" t="s">
        <v>138</v>
      </c>
      <c r="F9" s="138" t="s">
        <v>89</v>
      </c>
      <c r="G9" s="139" t="n">
        <v>45812</v>
      </c>
      <c r="H9" s="140"/>
      <c r="I9" s="141" t="n">
        <f aca="false">IF(ISERROR(AVERAGE(I11:I15)),"",AVERAGE(I11:I15))</f>
        <v>157000</v>
      </c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</row>
    <row r="10" customFormat="false" ht="12" hidden="false" customHeight="true" outlineLevel="0" collapsed="false">
      <c r="A10" s="131"/>
      <c r="B10" s="132"/>
      <c r="C10" s="142" t="str">
        <f aca="false">C9</f>
        <v>001</v>
      </c>
      <c r="D10" s="143" t="s">
        <v>139</v>
      </c>
      <c r="E10" s="143" t="s">
        <v>140</v>
      </c>
      <c r="F10" s="143" t="s">
        <v>141</v>
      </c>
      <c r="G10" s="143" t="s">
        <v>142</v>
      </c>
      <c r="H10" s="143" t="s">
        <v>143</v>
      </c>
      <c r="I10" s="143" t="s">
        <v>144</v>
      </c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</row>
    <row r="11" customFormat="false" ht="13.8" hidden="false" customHeight="false" outlineLevel="0" collapsed="false">
      <c r="A11" s="131"/>
      <c r="B11" s="132"/>
      <c r="C11" s="142"/>
      <c r="D11" s="144" t="s">
        <v>145</v>
      </c>
      <c r="E11" s="145" t="s">
        <v>146</v>
      </c>
      <c r="F11" s="146" t="s">
        <v>147</v>
      </c>
      <c r="G11" s="147" t="s">
        <v>148</v>
      </c>
      <c r="H11" s="148" t="n">
        <v>45888</v>
      </c>
      <c r="I11" s="149" t="n">
        <v>157000</v>
      </c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</row>
    <row r="12" customFormat="false" ht="12.8" hidden="false" customHeight="false" outlineLevel="0" collapsed="false">
      <c r="A12" s="131"/>
      <c r="B12" s="132"/>
      <c r="C12" s="142"/>
      <c r="D12" s="150"/>
      <c r="E12" s="151"/>
      <c r="F12" s="152"/>
      <c r="G12" s="153"/>
      <c r="H12" s="154"/>
      <c r="I12" s="155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</row>
    <row r="13" customFormat="false" ht="12.8" hidden="false" customHeight="false" outlineLevel="0" collapsed="false">
      <c r="A13" s="131"/>
      <c r="B13" s="132"/>
      <c r="C13" s="142"/>
      <c r="D13" s="150"/>
      <c r="E13" s="151"/>
      <c r="F13" s="152"/>
      <c r="G13" s="156"/>
      <c r="H13" s="157"/>
      <c r="I13" s="155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</row>
    <row r="14" customFormat="false" ht="12.8" hidden="false" customHeight="false" outlineLevel="0" collapsed="false">
      <c r="A14" s="131"/>
      <c r="B14" s="132"/>
      <c r="C14" s="142"/>
      <c r="D14" s="150"/>
      <c r="E14" s="151"/>
      <c r="F14" s="152"/>
      <c r="G14" s="156"/>
      <c r="H14" s="158"/>
      <c r="I14" s="155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</row>
    <row r="15" customFormat="false" ht="12.8" hidden="false" customHeight="false" outlineLevel="0" collapsed="false">
      <c r="A15" s="131"/>
      <c r="B15" s="132"/>
      <c r="C15" s="142"/>
      <c r="D15" s="150"/>
      <c r="E15" s="151"/>
      <c r="F15" s="152"/>
      <c r="G15" s="156"/>
      <c r="H15" s="158"/>
      <c r="I15" s="155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</row>
    <row r="16" customFormat="false" ht="9" hidden="false" customHeight="true" outlineLevel="0" collapsed="false">
      <c r="A16" s="131"/>
      <c r="B16" s="132"/>
      <c r="C16" s="159" t="s">
        <v>149</v>
      </c>
      <c r="D16" s="159"/>
      <c r="E16" s="160" t="s">
        <v>150</v>
      </c>
      <c r="F16" s="160"/>
      <c r="G16" s="160"/>
      <c r="H16" s="160"/>
      <c r="I16" s="160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</row>
    <row r="17" customFormat="false" ht="9" hidden="false" customHeight="true" outlineLevel="0" collapsed="false">
      <c r="C17" s="161"/>
      <c r="D17" s="161"/>
      <c r="E17" s="161"/>
      <c r="F17" s="161"/>
      <c r="G17" s="161"/>
      <c r="H17" s="161"/>
      <c r="I17" s="161"/>
    </row>
    <row r="18" customFormat="false" ht="11.25" hidden="false" customHeight="true" outlineLevel="0" collapsed="false">
      <c r="A18" s="131"/>
      <c r="B18" s="132"/>
      <c r="C18" s="133" t="s">
        <v>15</v>
      </c>
      <c r="D18" s="133"/>
      <c r="E18" s="133" t="s">
        <v>135</v>
      </c>
      <c r="F18" s="133" t="s">
        <v>136</v>
      </c>
      <c r="G18" s="133" t="s">
        <v>9</v>
      </c>
      <c r="H18" s="134"/>
      <c r="I18" s="135" t="s">
        <v>137</v>
      </c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</row>
    <row r="19" customFormat="false" ht="18" hidden="false" customHeight="true" outlineLevel="0" collapsed="false">
      <c r="A19" s="131"/>
      <c r="B19" s="132"/>
      <c r="C19" s="136" t="s">
        <v>28</v>
      </c>
      <c r="D19" s="136"/>
      <c r="E19" s="137" t="s">
        <v>151</v>
      </c>
      <c r="F19" s="138" t="s">
        <v>89</v>
      </c>
      <c r="G19" s="139" t="n">
        <v>45812</v>
      </c>
      <c r="H19" s="140"/>
      <c r="I19" s="141" t="n">
        <f aca="false">IF(ISERROR(AVERAGE(I21:I25)),"",AVERAGE(I21:I25))</f>
        <v>113000</v>
      </c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</row>
    <row r="20" customFormat="false" ht="12" hidden="false" customHeight="true" outlineLevel="0" collapsed="false">
      <c r="A20" s="131"/>
      <c r="B20" s="132"/>
      <c r="C20" s="142" t="str">
        <f aca="false">C19</f>
        <v>001</v>
      </c>
      <c r="D20" s="143" t="s">
        <v>139</v>
      </c>
      <c r="E20" s="143" t="s">
        <v>140</v>
      </c>
      <c r="F20" s="143" t="s">
        <v>141</v>
      </c>
      <c r="G20" s="143" t="s">
        <v>142</v>
      </c>
      <c r="H20" s="143" t="s">
        <v>143</v>
      </c>
      <c r="I20" s="143" t="s">
        <v>144</v>
      </c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</row>
    <row r="21" customFormat="false" ht="13.8" hidden="false" customHeight="false" outlineLevel="0" collapsed="false">
      <c r="A21" s="131"/>
      <c r="B21" s="132"/>
      <c r="C21" s="142"/>
      <c r="D21" s="144" t="s">
        <v>145</v>
      </c>
      <c r="E21" s="145" t="s">
        <v>146</v>
      </c>
      <c r="F21" s="146" t="s">
        <v>147</v>
      </c>
      <c r="G21" s="147" t="s">
        <v>148</v>
      </c>
      <c r="H21" s="148" t="n">
        <v>45888</v>
      </c>
      <c r="I21" s="149" t="n">
        <v>113000</v>
      </c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</row>
    <row r="22" customFormat="false" ht="13.8" hidden="false" customHeight="false" outlineLevel="0" collapsed="false">
      <c r="A22" s="131"/>
      <c r="B22" s="132"/>
      <c r="C22" s="142"/>
      <c r="D22" s="150"/>
      <c r="E22" s="151"/>
      <c r="F22" s="152"/>
      <c r="G22" s="153"/>
      <c r="H22" s="154"/>
      <c r="I22" s="155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1"/>
      <c r="BL22" s="131"/>
    </row>
    <row r="23" customFormat="false" ht="13.8" hidden="false" customHeight="false" outlineLevel="0" collapsed="false">
      <c r="A23" s="131"/>
      <c r="B23" s="132"/>
      <c r="C23" s="142"/>
      <c r="D23" s="150"/>
      <c r="E23" s="151"/>
      <c r="F23" s="152"/>
      <c r="G23" s="156"/>
      <c r="H23" s="157"/>
      <c r="I23" s="155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</row>
    <row r="24" customFormat="false" ht="13.8" hidden="false" customHeight="false" outlineLevel="0" collapsed="false">
      <c r="A24" s="131"/>
      <c r="B24" s="132"/>
      <c r="C24" s="142"/>
      <c r="D24" s="150"/>
      <c r="E24" s="151"/>
      <c r="F24" s="152"/>
      <c r="G24" s="156"/>
      <c r="H24" s="158"/>
      <c r="I24" s="155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</row>
    <row r="25" customFormat="false" ht="13.8" hidden="false" customHeight="false" outlineLevel="0" collapsed="false">
      <c r="A25" s="131"/>
      <c r="B25" s="132"/>
      <c r="C25" s="142"/>
      <c r="D25" s="150"/>
      <c r="E25" s="151"/>
      <c r="F25" s="152"/>
      <c r="G25" s="156"/>
      <c r="H25" s="158"/>
      <c r="I25" s="155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31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1"/>
      <c r="BD25" s="131"/>
      <c r="BE25" s="131"/>
      <c r="BF25" s="131"/>
      <c r="BG25" s="131"/>
      <c r="BH25" s="131"/>
      <c r="BI25" s="131"/>
      <c r="BJ25" s="131"/>
      <c r="BK25" s="131"/>
      <c r="BL25" s="131"/>
    </row>
    <row r="26" customFormat="false" ht="9" hidden="false" customHeight="true" outlineLevel="0" collapsed="false">
      <c r="A26" s="131"/>
      <c r="B26" s="132"/>
      <c r="C26" s="159" t="s">
        <v>149</v>
      </c>
      <c r="D26" s="159"/>
      <c r="E26" s="160" t="s">
        <v>152</v>
      </c>
      <c r="F26" s="160"/>
      <c r="G26" s="160"/>
      <c r="H26" s="160"/>
      <c r="I26" s="160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</row>
    <row r="27" customFormat="false" ht="13.8" hidden="false" customHeight="false" outlineLevel="0" collapsed="false">
      <c r="C27" s="162"/>
      <c r="D27" s="162"/>
      <c r="E27" s="162"/>
      <c r="F27" s="162"/>
      <c r="G27" s="162"/>
      <c r="H27" s="162"/>
      <c r="I27" s="162"/>
    </row>
    <row r="28" customFormat="false" ht="13.8" hidden="false" customHeight="false" outlineLevel="0" collapsed="false">
      <c r="B28" s="163"/>
      <c r="C28" s="164" t="str">
        <f aca="false">'ORÇAMENTO ANALÍTICO'!B139</f>
        <v>Coromandel/MG</v>
      </c>
      <c r="D28" s="164"/>
      <c r="E28" s="162"/>
      <c r="F28" s="162"/>
      <c r="G28" s="165"/>
      <c r="H28" s="165"/>
      <c r="I28" s="165"/>
    </row>
    <row r="29" customFormat="false" ht="12" hidden="false" customHeight="true" outlineLevel="0" collapsed="false">
      <c r="C29" s="166" t="s">
        <v>124</v>
      </c>
      <c r="D29" s="166"/>
      <c r="E29" s="162"/>
      <c r="F29" s="162"/>
      <c r="G29" s="115" t="s">
        <v>125</v>
      </c>
      <c r="H29" s="167" t="str">
        <f aca="false">'ORÇAMENTO ANALÍTICO'!H140:K140</f>
        <v>Igor de Moura Lemes Pereira</v>
      </c>
      <c r="I29" s="167"/>
      <c r="J29" s="167"/>
    </row>
    <row r="30" customFormat="false" ht="8.25" hidden="false" customHeight="true" outlineLevel="0" collapsed="false">
      <c r="C30" s="162"/>
      <c r="D30" s="162"/>
      <c r="E30" s="162"/>
      <c r="F30" s="162"/>
      <c r="G30" s="115" t="s">
        <v>127</v>
      </c>
      <c r="H30" s="168" t="str">
        <f aca="false">'ORÇAMENTO ANALÍTICO'!H141:K141</f>
        <v>Engenheiro Civil</v>
      </c>
      <c r="I30" s="168"/>
      <c r="J30" s="168"/>
    </row>
    <row r="31" customFormat="false" ht="12.8" hidden="false" customHeight="false" outlineLevel="0" collapsed="false">
      <c r="C31" s="162"/>
      <c r="D31" s="162"/>
      <c r="E31" s="162"/>
      <c r="F31" s="162"/>
      <c r="G31" s="115" t="s">
        <v>130</v>
      </c>
      <c r="H31" s="168" t="str">
        <f aca="false">'ORÇAMENTO ANALÍTICO'!H142:K142</f>
        <v>MG 212932/D</v>
      </c>
      <c r="I31" s="168"/>
      <c r="J31" s="168"/>
    </row>
    <row r="32" customFormat="false" ht="13.8" hidden="false" customHeight="false" outlineLevel="0" collapsed="false">
      <c r="C32" s="169" t="str">
        <f aca="false">'ORÇAMENTO ANALÍTICO'!B142</f>
        <v>19 de Agosto de 2025</v>
      </c>
      <c r="D32" s="169"/>
      <c r="E32" s="162"/>
      <c r="F32" s="162"/>
      <c r="G32" s="115" t="s">
        <v>133</v>
      </c>
      <c r="H32" s="119"/>
      <c r="I32" s="119"/>
      <c r="J32" s="119"/>
    </row>
    <row r="33" customFormat="false" ht="12.8" hidden="false" customHeight="false" outlineLevel="0" collapsed="false">
      <c r="C33" s="166" t="s">
        <v>132</v>
      </c>
      <c r="D33" s="166"/>
      <c r="E33" s="162"/>
      <c r="F33" s="162"/>
      <c r="G33" s="162"/>
      <c r="H33" s="162"/>
      <c r="I33" s="162"/>
    </row>
    <row r="34" customFormat="false" ht="12.8" hidden="false" customHeight="false" outlineLevel="0" collapsed="false">
      <c r="C34" s="162"/>
      <c r="D34" s="162"/>
      <c r="E34" s="162"/>
      <c r="F34" s="162"/>
      <c r="G34" s="162"/>
      <c r="H34" s="162"/>
      <c r="I34" s="162"/>
    </row>
    <row r="35" customFormat="false" ht="12.8" hidden="false" customHeight="false" outlineLevel="0" collapsed="false">
      <c r="C35" s="170"/>
      <c r="D35" s="170"/>
      <c r="E35" s="171"/>
      <c r="F35" s="171"/>
      <c r="G35" s="171"/>
      <c r="H35" s="171"/>
      <c r="I35" s="171"/>
    </row>
  </sheetData>
  <mergeCells count="23">
    <mergeCell ref="F3:I6"/>
    <mergeCell ref="C7:I7"/>
    <mergeCell ref="C8:D8"/>
    <mergeCell ref="C9:D9"/>
    <mergeCell ref="C10:C15"/>
    <mergeCell ref="C16:D16"/>
    <mergeCell ref="E16:I16"/>
    <mergeCell ref="C18:D18"/>
    <mergeCell ref="C19:D19"/>
    <mergeCell ref="C20:C25"/>
    <mergeCell ref="C26:D26"/>
    <mergeCell ref="E26:I26"/>
    <mergeCell ref="C28:D28"/>
    <mergeCell ref="G28:I28"/>
    <mergeCell ref="C29:D29"/>
    <mergeCell ref="H29:J29"/>
    <mergeCell ref="H30:J30"/>
    <mergeCell ref="H31:J31"/>
    <mergeCell ref="C32:D32"/>
    <mergeCell ref="H32:J32"/>
    <mergeCell ref="C33:D33"/>
    <mergeCell ref="C35:D35"/>
    <mergeCell ref="E35:I35"/>
  </mergeCells>
  <conditionalFormatting sqref="C32:D32 C28:D28">
    <cfRule type="cellIs" priority="2" operator="equal" aboveAverage="0" equalAverage="0" bottom="0" percent="0" rank="0" text="" dxfId="11">
      <formula>0</formula>
    </cfRule>
  </conditionalFormatting>
  <conditionalFormatting sqref="H29:H32 H19:H27">
    <cfRule type="cellIs" priority="3" operator="equal" aboveAverage="0" equalAverage="0" bottom="0" percent="0" rank="0" text="" dxfId="12">
      <formula>0</formula>
    </cfRule>
  </conditionalFormatting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L48"/>
  <sheetViews>
    <sheetView showFormulas="false" showGridLines="false" showRowColHeaders="true" showZeros="true" rightToLeft="false" tabSelected="false" showOutlineSymbols="true" defaultGridColor="true" view="pageBreakPreview" topLeftCell="A10" colorId="64" zoomScale="95" zoomScaleNormal="130" zoomScalePageLayoutView="95" workbookViewId="0">
      <selection pane="topLeft" activeCell="D43" activeCellId="0" sqref="D43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2.12"/>
    <col collapsed="false" customWidth="true" hidden="false" outlineLevel="0" max="2" min="2" style="1" width="10.41"/>
    <col collapsed="false" customWidth="true" hidden="false" outlineLevel="0" max="3" min="3" style="1" width="10.28"/>
    <col collapsed="false" customWidth="true" hidden="false" outlineLevel="0" max="4" min="4" style="1" width="56.13"/>
    <col collapsed="false" customWidth="true" hidden="false" outlineLevel="0" max="6" min="5" style="1" width="7.68"/>
    <col collapsed="false" customWidth="true" hidden="false" outlineLevel="0" max="7" min="7" style="1" width="10.28"/>
    <col collapsed="false" customWidth="true" hidden="false" outlineLevel="0" max="8" min="8" style="1" width="11.12"/>
    <col collapsed="false" customWidth="true" hidden="false" outlineLevel="0" max="9" min="9" style="1" width="2.12"/>
    <col collapsed="false" customWidth="true" hidden="false" outlineLevel="0" max="64" min="10" style="1" width="9.13"/>
  </cols>
  <sheetData>
    <row r="2" customFormat="false" ht="13.5" hidden="false" customHeight="true" outlineLevel="0" collapsed="false"/>
    <row r="3" customFormat="false" ht="62.25" hidden="false" customHeight="true" outlineLevel="0" collapsed="false">
      <c r="B3" s="172"/>
      <c r="C3" s="172"/>
      <c r="D3" s="172"/>
      <c r="E3" s="173"/>
      <c r="F3" s="174" t="s">
        <v>153</v>
      </c>
      <c r="G3" s="174"/>
      <c r="H3" s="174"/>
    </row>
    <row r="4" customFormat="false" ht="31.5" hidden="false" customHeight="true" outlineLevel="0" collapsed="false">
      <c r="B4" s="172"/>
      <c r="C4" s="172"/>
      <c r="D4" s="172"/>
      <c r="E4" s="172"/>
      <c r="F4" s="172"/>
      <c r="G4" s="172"/>
      <c r="H4" s="172"/>
    </row>
    <row r="5" customFormat="false" ht="15.75" hidden="false" customHeight="true" outlineLevel="0" collapsed="false">
      <c r="A5" s="59"/>
      <c r="B5" s="175"/>
      <c r="C5" s="176" t="s">
        <v>154</v>
      </c>
      <c r="D5" s="177" t="str">
        <f aca="false">_xlfn.CONCAT('ORÇAMENTO ANALÍTICO'!$J$7:$K$9," - ",IF(_xlfn.CONCAT('ORÇAMENTO ANALÍTICO'!$G$7:$G$9)="SIM","COM","SEM")," DESONERAÇÃO")</f>
        <v>SINAPI 06/2025 - SEM DESONERAÇÃO</v>
      </c>
      <c r="E5" s="178"/>
      <c r="F5" s="178"/>
      <c r="G5" s="178"/>
      <c r="H5" s="178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customFormat="false" ht="15" hidden="false" customHeight="true" outlineLevel="0" collapsed="false">
      <c r="A6" s="59"/>
      <c r="B6" s="115"/>
      <c r="C6" s="115"/>
      <c r="D6" s="179"/>
      <c r="E6" s="178"/>
      <c r="F6" s="178"/>
      <c r="G6" s="178"/>
      <c r="H6" s="178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</row>
    <row r="7" customFormat="false" ht="22.5" hidden="false" customHeight="true" outlineLevel="0" collapsed="false">
      <c r="A7" s="59"/>
      <c r="B7" s="180" t="s">
        <v>155</v>
      </c>
      <c r="C7" s="181" t="s">
        <v>15</v>
      </c>
      <c r="D7" s="182" t="s">
        <v>156</v>
      </c>
      <c r="E7" s="180" t="s">
        <v>136</v>
      </c>
      <c r="F7" s="180" t="s">
        <v>157</v>
      </c>
      <c r="G7" s="183" t="s">
        <v>158</v>
      </c>
      <c r="H7" s="181" t="s">
        <v>159</v>
      </c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</row>
    <row r="8" customFormat="false" ht="5.25" hidden="false" customHeight="true" outlineLevel="0" collapsed="false">
      <c r="A8" s="59"/>
      <c r="B8" s="115"/>
      <c r="C8" s="115"/>
      <c r="D8" s="179"/>
      <c r="E8" s="178"/>
      <c r="F8" s="178"/>
      <c r="G8" s="178"/>
      <c r="H8" s="178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</row>
    <row r="9" customFormat="false" ht="31.3" hidden="false" customHeight="false" outlineLevel="0" collapsed="false">
      <c r="A9" s="59"/>
      <c r="B9" s="184" t="s">
        <v>27</v>
      </c>
      <c r="C9" s="185" t="s">
        <v>28</v>
      </c>
      <c r="D9" s="186" t="s">
        <v>29</v>
      </c>
      <c r="E9" s="185" t="s">
        <v>30</v>
      </c>
      <c r="F9" s="187"/>
      <c r="G9" s="187"/>
      <c r="H9" s="188" t="n">
        <f aca="false">SUM(H10:H15)</f>
        <v>2175.11</v>
      </c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</row>
    <row r="10" customFormat="false" ht="16.4" hidden="false" customHeight="false" outlineLevel="0" collapsed="false">
      <c r="A10" s="59"/>
      <c r="B10" s="189" t="s">
        <v>44</v>
      </c>
      <c r="C10" s="63" t="n">
        <v>4813</v>
      </c>
      <c r="D10" s="190" t="s">
        <v>160</v>
      </c>
      <c r="E10" s="191" t="s">
        <v>161</v>
      </c>
      <c r="F10" s="192" t="n">
        <v>4.5</v>
      </c>
      <c r="G10" s="193" t="n">
        <v>442.5</v>
      </c>
      <c r="H10" s="194" t="n">
        <f aca="false">TRUNC(F10*G10,2)</f>
        <v>1991.25</v>
      </c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customFormat="false" ht="13.8" hidden="false" customHeight="false" outlineLevel="0" collapsed="false">
      <c r="A11" s="59"/>
      <c r="B11" s="189" t="s">
        <v>44</v>
      </c>
      <c r="C11" s="72" t="s">
        <v>162</v>
      </c>
      <c r="D11" s="195" t="s">
        <v>163</v>
      </c>
      <c r="E11" s="196" t="s">
        <v>50</v>
      </c>
      <c r="F11" s="197" t="n">
        <v>2</v>
      </c>
      <c r="G11" s="198" t="n">
        <v>22.64</v>
      </c>
      <c r="H11" s="199" t="n">
        <f aca="false">TRUNC(F11*G11,2)</f>
        <v>45.28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customFormat="false" ht="13.8" hidden="false" customHeight="false" outlineLevel="0" collapsed="false">
      <c r="A12" s="59"/>
      <c r="B12" s="189" t="s">
        <v>44</v>
      </c>
      <c r="C12" s="72" t="s">
        <v>164</v>
      </c>
      <c r="D12" s="190" t="s">
        <v>165</v>
      </c>
      <c r="E12" s="191" t="s">
        <v>50</v>
      </c>
      <c r="F12" s="192" t="n">
        <v>1</v>
      </c>
      <c r="G12" s="200" t="n">
        <v>30.75</v>
      </c>
      <c r="H12" s="194" t="n">
        <f aca="false">TRUNC(F12*G12,2)</f>
        <v>30.75</v>
      </c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</row>
    <row r="13" customFormat="false" ht="13.8" hidden="false" customHeight="false" outlineLevel="0" collapsed="false">
      <c r="A13" s="59"/>
      <c r="B13" s="189" t="s">
        <v>44</v>
      </c>
      <c r="C13" s="63" t="n">
        <v>4491</v>
      </c>
      <c r="D13" s="190" t="s">
        <v>166</v>
      </c>
      <c r="E13" s="191" t="s">
        <v>167</v>
      </c>
      <c r="F13" s="192" t="n">
        <v>10.8</v>
      </c>
      <c r="G13" s="198" t="n">
        <v>8.9</v>
      </c>
      <c r="H13" s="194" t="n">
        <f aca="false">TRUNC(F13*G13,2)</f>
        <v>96.12</v>
      </c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</row>
    <row r="14" customFormat="false" ht="13.8" hidden="false" customHeight="false" outlineLevel="0" collapsed="false">
      <c r="A14" s="59"/>
      <c r="B14" s="189" t="s">
        <v>44</v>
      </c>
      <c r="C14" s="63" t="n">
        <v>5075</v>
      </c>
      <c r="D14" s="190" t="s">
        <v>168</v>
      </c>
      <c r="E14" s="191" t="s">
        <v>169</v>
      </c>
      <c r="F14" s="192" t="n">
        <v>0.11</v>
      </c>
      <c r="G14" s="201" t="n">
        <v>17.57</v>
      </c>
      <c r="H14" s="194" t="n">
        <f aca="false">TRUNC(F14*G14,2)</f>
        <v>1.93</v>
      </c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</row>
    <row r="15" customFormat="false" ht="16.4" hidden="false" customHeight="false" outlineLevel="0" collapsed="false">
      <c r="A15" s="59"/>
      <c r="B15" s="202" t="s">
        <v>44</v>
      </c>
      <c r="C15" s="203" t="n">
        <v>4417</v>
      </c>
      <c r="D15" s="204" t="s">
        <v>170</v>
      </c>
      <c r="E15" s="205" t="s">
        <v>167</v>
      </c>
      <c r="F15" s="206" t="n">
        <v>1</v>
      </c>
      <c r="G15" s="207" t="n">
        <v>9.78</v>
      </c>
      <c r="H15" s="208" t="n">
        <f aca="false">TRUNC(F15*G15,2)</f>
        <v>9.78</v>
      </c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</row>
    <row r="16" customFormat="false" ht="12.8" hidden="false" customHeight="false" outlineLevel="0" collapsed="false">
      <c r="A16" s="59"/>
      <c r="B16" s="209"/>
      <c r="C16" s="210"/>
      <c r="D16" s="211"/>
      <c r="E16" s="212"/>
      <c r="F16" s="212"/>
      <c r="G16" s="212"/>
      <c r="H16" s="212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</row>
    <row r="17" customFormat="false" ht="12.8" hidden="false" customHeight="false" outlineLevel="0" collapsed="false">
      <c r="A17" s="59"/>
      <c r="B17" s="213" t="s">
        <v>27</v>
      </c>
      <c r="C17" s="185" t="s">
        <v>32</v>
      </c>
      <c r="D17" s="186" t="s">
        <v>33</v>
      </c>
      <c r="E17" s="185" t="s">
        <v>34</v>
      </c>
      <c r="F17" s="187"/>
      <c r="G17" s="187"/>
      <c r="H17" s="188" t="n">
        <f aca="false">SUM(H18:H23)</f>
        <v>9.97</v>
      </c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</row>
    <row r="18" customFormat="false" ht="13.8" hidden="false" customHeight="false" outlineLevel="0" collapsed="false">
      <c r="A18" s="59"/>
      <c r="B18" s="189" t="s">
        <v>44</v>
      </c>
      <c r="C18" s="63" t="n">
        <v>43132</v>
      </c>
      <c r="D18" s="64" t="s">
        <v>171</v>
      </c>
      <c r="E18" s="65" t="s">
        <v>169</v>
      </c>
      <c r="F18" s="214" t="n">
        <v>0.02</v>
      </c>
      <c r="G18" s="215" t="n">
        <v>19.85</v>
      </c>
      <c r="H18" s="216" t="n">
        <f aca="false">TRUNC(F18*G18,2)</f>
        <v>0.39</v>
      </c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</row>
    <row r="19" customFormat="false" ht="13.8" hidden="false" customHeight="false" outlineLevel="0" collapsed="false">
      <c r="A19" s="59"/>
      <c r="B19" s="217" t="s">
        <v>44</v>
      </c>
      <c r="C19" s="218" t="n">
        <v>4491</v>
      </c>
      <c r="D19" s="219" t="s">
        <v>166</v>
      </c>
      <c r="E19" s="220" t="s">
        <v>167</v>
      </c>
      <c r="F19" s="221" t="n">
        <v>0.233</v>
      </c>
      <c r="G19" s="215" t="n">
        <v>8.9</v>
      </c>
      <c r="H19" s="222" t="n">
        <f aca="false">TRUNC(F19*G19,2)</f>
        <v>2.07</v>
      </c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</row>
    <row r="20" customFormat="false" ht="13.8" hidden="false" customHeight="false" outlineLevel="0" collapsed="false">
      <c r="A20" s="59"/>
      <c r="B20" s="189" t="s">
        <v>44</v>
      </c>
      <c r="C20" s="63" t="n">
        <v>5061</v>
      </c>
      <c r="D20" s="64" t="s">
        <v>172</v>
      </c>
      <c r="E20" s="65" t="s">
        <v>169</v>
      </c>
      <c r="F20" s="214" t="n">
        <v>0.01</v>
      </c>
      <c r="G20" s="223" t="n">
        <v>17.27</v>
      </c>
      <c r="H20" s="216" t="n">
        <f aca="false">TRUNC(F20*G20,2)</f>
        <v>0.17</v>
      </c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customFormat="false" ht="13.8" hidden="false" customHeight="false" outlineLevel="0" collapsed="false">
      <c r="A21" s="59"/>
      <c r="B21" s="217" t="s">
        <v>44</v>
      </c>
      <c r="C21" s="218" t="n">
        <v>10567</v>
      </c>
      <c r="D21" s="219" t="s">
        <v>173</v>
      </c>
      <c r="E21" s="220" t="s">
        <v>167</v>
      </c>
      <c r="F21" s="221" t="n">
        <v>0.2</v>
      </c>
      <c r="G21" s="215" t="n">
        <v>10.06</v>
      </c>
      <c r="H21" s="222" t="n">
        <f aca="false">TRUNC(F21*G21,2)</f>
        <v>2.01</v>
      </c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</row>
    <row r="22" customFormat="false" ht="13.8" hidden="false" customHeight="false" outlineLevel="0" collapsed="false">
      <c r="A22" s="59"/>
      <c r="B22" s="189" t="s">
        <v>44</v>
      </c>
      <c r="C22" s="72" t="s">
        <v>164</v>
      </c>
      <c r="D22" s="64" t="s">
        <v>165</v>
      </c>
      <c r="E22" s="65" t="s">
        <v>50</v>
      </c>
      <c r="F22" s="214" t="n">
        <v>0.1</v>
      </c>
      <c r="G22" s="223" t="n">
        <v>30.75</v>
      </c>
      <c r="H22" s="216" t="n">
        <f aca="false">TRUNC(F22*G22,2)</f>
        <v>3.07</v>
      </c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</row>
    <row r="23" customFormat="false" ht="13.8" hidden="false" customHeight="false" outlineLevel="0" collapsed="false">
      <c r="A23" s="59"/>
      <c r="B23" s="224" t="s">
        <v>44</v>
      </c>
      <c r="C23" s="225" t="s">
        <v>162</v>
      </c>
      <c r="D23" s="226" t="s">
        <v>163</v>
      </c>
      <c r="E23" s="227" t="s">
        <v>50</v>
      </c>
      <c r="F23" s="228" t="n">
        <v>0.1</v>
      </c>
      <c r="G23" s="229" t="n">
        <v>22.64</v>
      </c>
      <c r="H23" s="230" t="n">
        <f aca="false">TRUNC(F23*G23,2)</f>
        <v>2.26</v>
      </c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</row>
    <row r="24" customFormat="false" ht="12.8" hidden="false" customHeight="false" outlineLevel="0" collapsed="false">
      <c r="A24" s="59"/>
      <c r="B24" s="231"/>
      <c r="C24" s="210"/>
      <c r="D24" s="211"/>
      <c r="E24" s="212"/>
      <c r="F24" s="212"/>
      <c r="G24" s="212"/>
      <c r="H24" s="212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</row>
    <row r="25" customFormat="false" ht="12.8" hidden="false" customHeight="false" outlineLevel="0" collapsed="false">
      <c r="A25" s="59"/>
      <c r="B25" s="213" t="s">
        <v>27</v>
      </c>
      <c r="C25" s="185" t="s">
        <v>41</v>
      </c>
      <c r="D25" s="186" t="s">
        <v>42</v>
      </c>
      <c r="E25" s="185" t="s">
        <v>30</v>
      </c>
      <c r="F25" s="187"/>
      <c r="G25" s="187"/>
      <c r="H25" s="188" t="n">
        <f aca="false">SUM(H26:H27)</f>
        <v>3178.79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customFormat="false" ht="13.8" hidden="false" customHeight="false" outlineLevel="0" collapsed="false">
      <c r="A26" s="59"/>
      <c r="B26" s="189" t="s">
        <v>44</v>
      </c>
      <c r="C26" s="72" t="s">
        <v>162</v>
      </c>
      <c r="D26" s="64" t="s">
        <v>163</v>
      </c>
      <c r="E26" s="65" t="s">
        <v>50</v>
      </c>
      <c r="F26" s="232" t="n">
        <v>54</v>
      </c>
      <c r="G26" s="215" t="n">
        <v>22.64</v>
      </c>
      <c r="H26" s="216" t="n">
        <f aca="false">TRUNC(F26*G26,2)</f>
        <v>1222.56</v>
      </c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customFormat="false" ht="16.4" hidden="false" customHeight="false" outlineLevel="0" collapsed="false">
      <c r="A27" s="59"/>
      <c r="B27" s="224" t="s">
        <v>44</v>
      </c>
      <c r="C27" s="225" t="s">
        <v>174</v>
      </c>
      <c r="D27" s="226" t="s">
        <v>175</v>
      </c>
      <c r="E27" s="227" t="s">
        <v>176</v>
      </c>
      <c r="F27" s="233" t="n">
        <v>857.996</v>
      </c>
      <c r="G27" s="229" t="n">
        <v>2.28</v>
      </c>
      <c r="H27" s="230" t="n">
        <f aca="false">TRUNC(F27*G27,2)</f>
        <v>1956.23</v>
      </c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</row>
    <row r="28" customFormat="false" ht="12.8" hidden="false" customHeight="false" outlineLevel="0" collapsed="false">
      <c r="A28" s="59"/>
      <c r="B28" s="231"/>
      <c r="C28" s="210"/>
      <c r="D28" s="211"/>
      <c r="E28" s="212"/>
      <c r="F28" s="212"/>
      <c r="G28" s="212"/>
      <c r="H28" s="212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customFormat="false" ht="12.8" hidden="false" customHeight="false" outlineLevel="0" collapsed="false">
      <c r="A29" s="59"/>
      <c r="B29" s="213" t="s">
        <v>27</v>
      </c>
      <c r="C29" s="185" t="s">
        <v>63</v>
      </c>
      <c r="D29" s="186" t="s">
        <v>64</v>
      </c>
      <c r="E29" s="185" t="s">
        <v>56</v>
      </c>
      <c r="F29" s="187"/>
      <c r="G29" s="187"/>
      <c r="H29" s="188" t="n">
        <f aca="false">SUM(H30:H37)</f>
        <v>395.75</v>
      </c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</row>
    <row r="30" customFormat="false" ht="13.8" hidden="false" customHeight="false" outlineLevel="0" collapsed="false">
      <c r="A30" s="59"/>
      <c r="B30" s="189" t="s">
        <v>44</v>
      </c>
      <c r="C30" s="72" t="s">
        <v>177</v>
      </c>
      <c r="D30" s="64" t="s">
        <v>178</v>
      </c>
      <c r="E30" s="65" t="s">
        <v>50</v>
      </c>
      <c r="F30" s="234" t="n">
        <v>0.473</v>
      </c>
      <c r="G30" s="215" t="n">
        <v>31.21</v>
      </c>
      <c r="H30" s="194" t="n">
        <f aca="false">TRUNC(F30*G30,2)</f>
        <v>14.76</v>
      </c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</row>
    <row r="31" customFormat="false" ht="13.8" hidden="false" customHeight="false" outlineLevel="0" collapsed="false">
      <c r="A31" s="59"/>
      <c r="B31" s="217" t="s">
        <v>44</v>
      </c>
      <c r="C31" s="235" t="s">
        <v>179</v>
      </c>
      <c r="D31" s="219" t="s">
        <v>180</v>
      </c>
      <c r="E31" s="220" t="s">
        <v>50</v>
      </c>
      <c r="F31" s="236" t="n">
        <v>5.1</v>
      </c>
      <c r="G31" s="215" t="n">
        <v>27.59</v>
      </c>
      <c r="H31" s="199" t="n">
        <f aca="false">TRUNC(F31*G31,2)</f>
        <v>140.7</v>
      </c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</row>
    <row r="32" customFormat="false" ht="13.8" hidden="false" customHeight="false" outlineLevel="0" collapsed="false">
      <c r="A32" s="59"/>
      <c r="B32" s="189" t="s">
        <v>44</v>
      </c>
      <c r="C32" s="72" t="s">
        <v>162</v>
      </c>
      <c r="D32" s="64" t="s">
        <v>163</v>
      </c>
      <c r="E32" s="65" t="s">
        <v>50</v>
      </c>
      <c r="F32" s="234" t="n">
        <v>1.167</v>
      </c>
      <c r="G32" s="223" t="n">
        <v>22.64</v>
      </c>
      <c r="H32" s="194" t="n">
        <f aca="false">TRUNC(F32*G32,2)</f>
        <v>26.42</v>
      </c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</row>
    <row r="33" customFormat="false" ht="13.8" hidden="false" customHeight="false" outlineLevel="0" collapsed="false">
      <c r="A33" s="59"/>
      <c r="B33" s="217" t="s">
        <v>44</v>
      </c>
      <c r="C33" s="235" t="s">
        <v>181</v>
      </c>
      <c r="D33" s="219" t="s">
        <v>182</v>
      </c>
      <c r="E33" s="220" t="s">
        <v>50</v>
      </c>
      <c r="F33" s="236" t="n">
        <v>1.412</v>
      </c>
      <c r="G33" s="215" t="n">
        <v>67.53</v>
      </c>
      <c r="H33" s="199" t="n">
        <f aca="false">TRUNC(F33*G33,2)</f>
        <v>95.35</v>
      </c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</row>
    <row r="34" customFormat="false" ht="13.8" hidden="false" customHeight="false" outlineLevel="0" collapsed="false">
      <c r="A34" s="59"/>
      <c r="B34" s="189" t="s">
        <v>44</v>
      </c>
      <c r="C34" s="72" t="s">
        <v>183</v>
      </c>
      <c r="D34" s="64" t="s">
        <v>184</v>
      </c>
      <c r="E34" s="65" t="s">
        <v>50</v>
      </c>
      <c r="F34" s="234" t="n">
        <v>0.47</v>
      </c>
      <c r="G34" s="223" t="n">
        <v>135.75</v>
      </c>
      <c r="H34" s="194" t="n">
        <f aca="false">TRUNC(F34*G34,2)</f>
        <v>63.8</v>
      </c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customFormat="false" ht="16.4" hidden="false" customHeight="false" outlineLevel="0" collapsed="false">
      <c r="A35" s="59"/>
      <c r="B35" s="217" t="s">
        <v>44</v>
      </c>
      <c r="C35" s="235" t="s">
        <v>185</v>
      </c>
      <c r="D35" s="219" t="s">
        <v>186</v>
      </c>
      <c r="E35" s="220" t="s">
        <v>187</v>
      </c>
      <c r="F35" s="236" t="n">
        <v>0.375</v>
      </c>
      <c r="G35" s="215" t="n">
        <v>3.33</v>
      </c>
      <c r="H35" s="199" t="n">
        <f aca="false">TRUNC(F35*G35,2)</f>
        <v>1.24</v>
      </c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customFormat="false" ht="16.4" hidden="false" customHeight="false" outlineLevel="0" collapsed="false">
      <c r="A36" s="59"/>
      <c r="B36" s="189" t="s">
        <v>44</v>
      </c>
      <c r="C36" s="72" t="s">
        <v>188</v>
      </c>
      <c r="D36" s="64" t="s">
        <v>189</v>
      </c>
      <c r="E36" s="65" t="s">
        <v>187</v>
      </c>
      <c r="F36" s="234" t="n">
        <v>0.0375</v>
      </c>
      <c r="G36" s="223" t="n">
        <v>1117.82</v>
      </c>
      <c r="H36" s="194" t="n">
        <f aca="false">TRUNC(F36*G36,2)</f>
        <v>41.91</v>
      </c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</row>
    <row r="37" customFormat="false" ht="23.85" hidden="false" customHeight="false" outlineLevel="0" collapsed="false">
      <c r="A37" s="59"/>
      <c r="B37" s="224" t="s">
        <v>44</v>
      </c>
      <c r="C37" s="225" t="s">
        <v>190</v>
      </c>
      <c r="D37" s="226" t="s">
        <v>191</v>
      </c>
      <c r="E37" s="227" t="s">
        <v>56</v>
      </c>
      <c r="F37" s="237" t="n">
        <v>1.25</v>
      </c>
      <c r="G37" s="229" t="n">
        <v>9.26</v>
      </c>
      <c r="H37" s="208" t="n">
        <f aca="false">TRUNC(F37*G37,2)</f>
        <v>11.57</v>
      </c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customFormat="false" ht="12.8" hidden="false" customHeight="false" outlineLevel="0" collapsed="false">
      <c r="A38" s="59"/>
      <c r="B38" s="231"/>
      <c r="C38" s="210"/>
      <c r="D38" s="211"/>
      <c r="E38" s="212"/>
      <c r="F38" s="212"/>
      <c r="G38" s="212"/>
      <c r="H38" s="212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</row>
    <row r="39" customFormat="false" ht="12.8" hidden="false" customHeight="false" outlineLevel="0" collapsed="false">
      <c r="A39" s="59"/>
      <c r="B39" s="213" t="s">
        <v>27</v>
      </c>
      <c r="C39" s="185" t="s">
        <v>112</v>
      </c>
      <c r="D39" s="186" t="s">
        <v>113</v>
      </c>
      <c r="E39" s="185" t="s">
        <v>34</v>
      </c>
      <c r="F39" s="187"/>
      <c r="G39" s="187"/>
      <c r="H39" s="188" t="n">
        <f aca="false">SUM(H40:H41)</f>
        <v>10.73</v>
      </c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</row>
    <row r="40" customFormat="false" ht="13.8" hidden="false" customHeight="false" outlineLevel="0" collapsed="false">
      <c r="A40" s="59"/>
      <c r="B40" s="189" t="s">
        <v>44</v>
      </c>
      <c r="C40" s="72" t="s">
        <v>162</v>
      </c>
      <c r="D40" s="64" t="s">
        <v>163</v>
      </c>
      <c r="E40" s="65" t="s">
        <v>50</v>
      </c>
      <c r="F40" s="234" t="n">
        <v>0.4</v>
      </c>
      <c r="G40" s="215" t="n">
        <v>22.64</v>
      </c>
      <c r="H40" s="194" t="n">
        <f aca="false">TRUNC(F40*G40,2)</f>
        <v>9.05</v>
      </c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</row>
    <row r="41" customFormat="false" ht="16.4" hidden="false" customHeight="false" outlineLevel="0" collapsed="false">
      <c r="A41" s="59"/>
      <c r="B41" s="224" t="s">
        <v>44</v>
      </c>
      <c r="C41" s="225" t="s">
        <v>192</v>
      </c>
      <c r="D41" s="226" t="s">
        <v>193</v>
      </c>
      <c r="E41" s="227" t="s">
        <v>176</v>
      </c>
      <c r="F41" s="237" t="n">
        <v>1</v>
      </c>
      <c r="G41" s="229" t="n">
        <v>1.68</v>
      </c>
      <c r="H41" s="208" t="n">
        <f aca="false">TRUNC(F41*G41,2)</f>
        <v>1.68</v>
      </c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</row>
    <row r="42" customFormat="false" ht="12.8" hidden="false" customHeight="false" outlineLevel="0" collapsed="false">
      <c r="A42" s="59"/>
      <c r="B42" s="212"/>
      <c r="C42" s="210"/>
      <c r="D42" s="211"/>
      <c r="E42" s="212"/>
      <c r="F42" s="212"/>
      <c r="G42" s="212"/>
      <c r="H42" s="212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</row>
    <row r="43" customFormat="false" ht="63" hidden="false" customHeight="true" outlineLevel="0" collapsed="false">
      <c r="B43" s="238"/>
      <c r="C43" s="239"/>
      <c r="D43" s="240"/>
      <c r="E43" s="238"/>
      <c r="F43" s="238"/>
      <c r="G43" s="238"/>
      <c r="H43" s="238"/>
    </row>
    <row r="44" customFormat="false" ht="13.8" hidden="false" customHeight="false" outlineLevel="0" collapsed="false">
      <c r="B44" s="241" t="str">
        <f aca="false">'ORÇAMENTO ANALÍTICO'!B139:D139</f>
        <v>Coromandel/MG</v>
      </c>
      <c r="C44" s="241"/>
      <c r="D44" s="59"/>
      <c r="E44" s="242" t="s">
        <v>125</v>
      </c>
      <c r="F44" s="243" t="str">
        <f aca="false">'ORÇAMENTO ANALÍTICO'!$H$140</f>
        <v>Igor de Moura Lemes Pereira</v>
      </c>
      <c r="G44" s="243"/>
      <c r="H44" s="243"/>
      <c r="I44" s="244"/>
    </row>
    <row r="45" customFormat="false" ht="13.5" hidden="false" customHeight="true" outlineLevel="0" collapsed="false">
      <c r="B45" s="245" t="s">
        <v>124</v>
      </c>
      <c r="C45" s="245"/>
      <c r="D45" s="175"/>
      <c r="E45" s="242" t="s">
        <v>127</v>
      </c>
      <c r="F45" s="246" t="str">
        <f aca="false">'ORÇAMENTO ANALÍTICO'!$H$141</f>
        <v>Engenheiro Civil</v>
      </c>
      <c r="G45" s="246"/>
      <c r="H45" s="246"/>
      <c r="I45" s="247"/>
    </row>
    <row r="46" customFormat="false" ht="9.75" hidden="false" customHeight="true" outlineLevel="0" collapsed="false">
      <c r="B46" s="37"/>
      <c r="C46" s="37"/>
      <c r="E46" s="242" t="s">
        <v>130</v>
      </c>
      <c r="F46" s="246" t="str">
        <f aca="false">'ORÇAMENTO ANALÍTICO'!$H$142</f>
        <v>MG 212932/D</v>
      </c>
      <c r="G46" s="246"/>
      <c r="H46" s="246"/>
      <c r="I46" s="247"/>
    </row>
    <row r="47" customFormat="false" ht="12" hidden="false" customHeight="true" outlineLevel="0" collapsed="false">
      <c r="B47" s="248" t="s">
        <v>129</v>
      </c>
      <c r="C47" s="248"/>
      <c r="D47" s="249"/>
      <c r="E47" s="242" t="s">
        <v>133</v>
      </c>
      <c r="F47" s="250"/>
      <c r="G47" s="250"/>
      <c r="H47" s="250"/>
      <c r="I47" s="251"/>
    </row>
    <row r="48" customFormat="false" ht="13.8" hidden="false" customHeight="false" outlineLevel="0" collapsed="false">
      <c r="B48" s="245" t="s">
        <v>132</v>
      </c>
      <c r="C48" s="245"/>
      <c r="D48" s="175"/>
    </row>
  </sheetData>
  <mergeCells count="9">
    <mergeCell ref="F3:H3"/>
    <mergeCell ref="B44:C44"/>
    <mergeCell ref="F44:H44"/>
    <mergeCell ref="B45:C45"/>
    <mergeCell ref="F45:H45"/>
    <mergeCell ref="F46:H46"/>
    <mergeCell ref="B47:C47"/>
    <mergeCell ref="F47:H47"/>
    <mergeCell ref="B48:C48"/>
  </mergeCells>
  <conditionalFormatting sqref="F44:F47">
    <cfRule type="cellIs" priority="2" operator="equal" aboveAverage="0" equalAverage="0" bottom="0" percent="0" rank="0" text="" dxfId="13">
      <formula>0</formula>
    </cfRule>
  </conditionalFormatting>
  <conditionalFormatting sqref="B44 B47">
    <cfRule type="cellIs" priority="3" operator="equal" aboveAverage="0" equalAverage="0" bottom="0" percent="0" rank="0" text="" dxfId="14">
      <formula>0</formula>
    </cfRule>
  </conditionalFormatting>
  <printOptions headings="false" gridLines="false" gridLinesSet="true" horizontalCentered="false" verticalCentered="false"/>
  <pageMargins left="0.511805555555555" right="0.511805555555555" top="0.590277777777778" bottom="0.7875" header="0.511805555555555" footer="0.31527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&amp;RPágina &amp;P de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32"/>
  <sheetViews>
    <sheetView showFormulas="false" showGridLines="false" showRowColHeaders="true" showZeros="true" rightToLeft="false" tabSelected="false" showOutlineSymbols="true" defaultGridColor="true" view="pageBreakPreview" topLeftCell="A1" colorId="64" zoomScale="95" zoomScaleNormal="115" zoomScalePageLayoutView="95" workbookViewId="0">
      <selection pane="topLeft" activeCell="D22" activeCellId="0" sqref="D22"/>
    </sheetView>
  </sheetViews>
  <sheetFormatPr defaultColWidth="11.640625" defaultRowHeight="15" zeroHeight="false" outlineLevelRow="0" outlineLevelCol="0"/>
  <cols>
    <col collapsed="false" customWidth="true" hidden="false" outlineLevel="0" max="1" min="1" style="252" width="0.99"/>
    <col collapsed="false" customWidth="true" hidden="false" outlineLevel="0" max="2" min="2" style="252" width="7.28"/>
    <col collapsed="false" customWidth="true" hidden="false" outlineLevel="0" max="3" min="3" style="252" width="39.69"/>
    <col collapsed="false" customWidth="true" hidden="false" outlineLevel="0" max="4" min="4" style="252" width="13.56"/>
    <col collapsed="false" customWidth="true" hidden="false" outlineLevel="0" max="5" min="5" style="252" width="12.85"/>
    <col collapsed="false" customWidth="true" hidden="false" outlineLevel="0" max="6" min="6" style="252" width="8.99"/>
    <col collapsed="false" customWidth="true" hidden="false" outlineLevel="0" max="7" min="7" style="252" width="11.85"/>
    <col collapsed="false" customWidth="true" hidden="false" outlineLevel="0" max="8" min="8" style="252" width="8.99"/>
    <col collapsed="false" customWidth="true" hidden="false" outlineLevel="0" max="9" min="9" style="252" width="11.85"/>
    <col collapsed="false" customWidth="true" hidden="false" outlineLevel="0" max="10" min="10" style="252" width="8.99"/>
    <col collapsed="false" customWidth="true" hidden="false" outlineLevel="0" max="11" min="11" style="252" width="11.85"/>
    <col collapsed="false" customWidth="true" hidden="false" outlineLevel="0" max="12" min="12" style="252" width="9.13"/>
    <col collapsed="false" customWidth="false" hidden="false" outlineLevel="0" max="13" min="13" style="252" width="11.57"/>
    <col collapsed="false" customWidth="true" hidden="false" outlineLevel="0" max="14" min="14" style="252" width="9.13"/>
    <col collapsed="false" customWidth="false" hidden="false" outlineLevel="0" max="15" min="15" style="252" width="11.57"/>
    <col collapsed="false" customWidth="true" hidden="false" outlineLevel="0" max="16" min="16" style="252" width="9.13"/>
    <col collapsed="false" customWidth="true" hidden="false" outlineLevel="0" max="17" min="17" style="252" width="0.99"/>
    <col collapsed="false" customWidth="true" hidden="false" outlineLevel="0" max="69" min="18" style="252" width="9.13"/>
  </cols>
  <sheetData>
    <row r="1" customFormat="false" ht="3.75" hidden="false" customHeight="true" outlineLevel="0" collapsed="false"/>
    <row r="2" customFormat="false" ht="21" hidden="false" customHeight="true" outlineLevel="0" collapsed="false"/>
    <row r="3" customFormat="false" ht="70.5" hidden="false" customHeight="true" outlineLevel="0" collapsed="false">
      <c r="B3" s="253"/>
      <c r="C3" s="253"/>
      <c r="D3" s="253"/>
      <c r="E3" s="253"/>
      <c r="F3" s="254"/>
      <c r="G3" s="255" t="s">
        <v>194</v>
      </c>
      <c r="H3" s="255"/>
      <c r="I3" s="255"/>
      <c r="J3" s="255"/>
      <c r="K3" s="255"/>
      <c r="L3" s="255"/>
      <c r="M3" s="255"/>
      <c r="N3" s="255"/>
      <c r="O3" s="255"/>
      <c r="P3" s="255"/>
      <c r="Q3" s="256"/>
    </row>
    <row r="4" customFormat="false" ht="15.75" hidden="false" customHeight="true" outlineLevel="0" collapsed="false">
      <c r="B4" s="257"/>
      <c r="C4" s="257"/>
      <c r="D4" s="257"/>
      <c r="E4" s="257"/>
      <c r="F4" s="257"/>
      <c r="G4" s="257"/>
      <c r="H4" s="257"/>
      <c r="I4" s="257"/>
    </row>
    <row r="5" customFormat="false" ht="12.75" hidden="false" customHeight="true" outlineLevel="0" collapsed="false">
      <c r="B5" s="258" t="str">
        <f aca="false">'ORÇAMENTO ANALÍTICO'!B5:E5</f>
        <v>PROPONENTE: Prefeitura Municipal de Coromandel</v>
      </c>
      <c r="C5" s="258"/>
      <c r="D5" s="258"/>
      <c r="E5" s="258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6"/>
      <c r="R5" s="256"/>
    </row>
    <row r="6" customFormat="false" ht="3.75" hidden="false" customHeight="true" outlineLevel="0" collapsed="false">
      <c r="B6" s="257"/>
      <c r="C6" s="257"/>
      <c r="D6" s="257"/>
      <c r="E6" s="257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</row>
    <row r="7" customFormat="false" ht="36.75" hidden="false" customHeight="true" outlineLevel="0" collapsed="false">
      <c r="B7" s="261" t="str">
        <f aca="false">_xlfn.CONCAT(" ",'ORÇAMENTO ANALÍTICO'!B3:C3,'ORÇAMENTO ANALÍTICO'!D3:K3)</f>
        <v>OBRA: CONTRATAÇÃO DE EMPRESA ESPECIALIZADA EM ENGENHARIA PARA EXECUÇÃO DE OBRAS DE CONSTRUÇÃO DA PONTE NA REGIÃO DO SANTO INÁCIO E ALTINHO NO MUNICÍPIO DE COROMANDEL</v>
      </c>
      <c r="C7" s="261"/>
      <c r="D7" s="261"/>
      <c r="E7" s="261"/>
      <c r="F7" s="261"/>
      <c r="G7" s="261"/>
      <c r="H7" s="261"/>
      <c r="I7" s="262" t="str">
        <f aca="false">_xlfn.CONCAT(" VALOR DO INVESTIMENTO: ",TEXT(D24,"R$ #.##0,00"))</f>
        <v> VALOR DO INVESTIMENTO: R$ 1.980.396,93</v>
      </c>
      <c r="J7" s="262"/>
      <c r="K7" s="262"/>
      <c r="L7" s="262"/>
      <c r="M7" s="262"/>
      <c r="N7" s="262"/>
      <c r="O7" s="262"/>
      <c r="P7" s="262"/>
      <c r="Q7" s="256"/>
    </row>
    <row r="8" customFormat="false" ht="3.75" hidden="false" customHeight="true" outlineLevel="0" collapsed="false">
      <c r="B8" s="263"/>
      <c r="C8" s="263"/>
      <c r="D8" s="263"/>
      <c r="E8" s="263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</row>
    <row r="9" customFormat="false" ht="12.75" hidden="false" customHeight="true" outlineLevel="0" collapsed="false">
      <c r="B9" s="264" t="str">
        <f aca="false">'ORÇAMENTO ANALÍTICO'!B7:E7</f>
        <v>LOCAL: Região do Santo Inácio  e Altinho- Coromandel-MG</v>
      </c>
      <c r="C9" s="264"/>
      <c r="D9" s="264"/>
      <c r="E9" s="264"/>
      <c r="F9" s="265" t="s">
        <v>195</v>
      </c>
      <c r="G9" s="265"/>
      <c r="H9" s="265"/>
      <c r="I9" s="266" t="s">
        <v>196</v>
      </c>
      <c r="J9" s="266"/>
      <c r="K9" s="266"/>
      <c r="L9" s="266"/>
      <c r="M9" s="266"/>
      <c r="N9" s="266"/>
      <c r="O9" s="266"/>
      <c r="P9" s="266"/>
      <c r="Q9" s="267"/>
    </row>
    <row r="10" customFormat="false" ht="11.25" hidden="false" customHeight="true" outlineLevel="0" collapsed="false">
      <c r="B10" s="268"/>
      <c r="C10" s="269"/>
      <c r="D10" s="270"/>
      <c r="E10" s="270"/>
      <c r="F10" s="256"/>
      <c r="G10" s="256"/>
      <c r="H10" s="256"/>
      <c r="I10" s="256"/>
    </row>
    <row r="11" customFormat="false" ht="23.25" hidden="false" customHeight="true" outlineLevel="0" collapsed="false">
      <c r="A11" s="256"/>
      <c r="B11" s="271" t="s">
        <v>13</v>
      </c>
      <c r="C11" s="271" t="s">
        <v>16</v>
      </c>
      <c r="D11" s="272" t="s">
        <v>197</v>
      </c>
      <c r="E11" s="272" t="s">
        <v>198</v>
      </c>
      <c r="F11" s="271" t="s">
        <v>199</v>
      </c>
      <c r="G11" s="271"/>
      <c r="H11" s="271" t="s">
        <v>200</v>
      </c>
      <c r="I11" s="271"/>
      <c r="J11" s="271" t="s">
        <v>201</v>
      </c>
      <c r="K11" s="271"/>
      <c r="L11" s="271" t="s">
        <v>202</v>
      </c>
      <c r="M11" s="271"/>
      <c r="N11" s="271" t="s">
        <v>203</v>
      </c>
      <c r="O11" s="271"/>
      <c r="P11" s="271"/>
    </row>
    <row r="12" customFormat="false" ht="15" hidden="false" customHeight="false" outlineLevel="0" collapsed="false">
      <c r="A12" s="256"/>
      <c r="B12" s="271"/>
      <c r="C12" s="271"/>
      <c r="D12" s="272"/>
      <c r="E12" s="272"/>
      <c r="F12" s="273" t="s">
        <v>204</v>
      </c>
      <c r="G12" s="273" t="s">
        <v>205</v>
      </c>
      <c r="H12" s="273" t="s">
        <v>204</v>
      </c>
      <c r="I12" s="273" t="s">
        <v>205</v>
      </c>
      <c r="J12" s="273" t="s">
        <v>204</v>
      </c>
      <c r="K12" s="273" t="s">
        <v>205</v>
      </c>
      <c r="L12" s="273" t="s">
        <v>204</v>
      </c>
      <c r="M12" s="273" t="s">
        <v>205</v>
      </c>
      <c r="N12" s="273" t="s">
        <v>204</v>
      </c>
      <c r="O12" s="273" t="s">
        <v>205</v>
      </c>
      <c r="P12" s="273"/>
    </row>
    <row r="13" customFormat="false" ht="7.5" hidden="false" customHeight="true" outlineLevel="0" collapsed="false">
      <c r="B13" s="253"/>
      <c r="C13" s="274"/>
      <c r="D13" s="275"/>
      <c r="E13" s="275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</row>
    <row r="14" customFormat="false" ht="15" hidden="false" customHeight="false" outlineLevel="0" collapsed="false">
      <c r="B14" s="277" t="n">
        <v>1</v>
      </c>
      <c r="C14" s="278" t="str">
        <f aca="false">VLOOKUP(B14,'ORÇAMENTO ANALÍTICO'!$B$19:$K$74,4,0)</f>
        <v>SERVIÇOS PRELIMINARES</v>
      </c>
      <c r="D14" s="279" t="n">
        <f aca="false">'ORÇAMENTO ANALÍTICO'!K19+'ORÇAMENTO ANALÍTICO'!K79</f>
        <v>241528.91</v>
      </c>
      <c r="E14" s="280" t="n">
        <f aca="false">D14/$D$24</f>
        <v>0.121959848725881</v>
      </c>
      <c r="F14" s="281" t="n">
        <v>30</v>
      </c>
      <c r="G14" s="282" t="n">
        <f aca="false">F14</f>
        <v>30</v>
      </c>
      <c r="H14" s="281" t="n">
        <v>30</v>
      </c>
      <c r="I14" s="282" t="n">
        <f aca="false">H14+G14</f>
        <v>60</v>
      </c>
      <c r="J14" s="281" t="n">
        <v>40</v>
      </c>
      <c r="K14" s="282" t="n">
        <f aca="false">I14+J14</f>
        <v>100</v>
      </c>
      <c r="L14" s="281" t="n">
        <v>0</v>
      </c>
      <c r="M14" s="282" t="n">
        <f aca="false">K14+L14</f>
        <v>100</v>
      </c>
      <c r="N14" s="281" t="n">
        <v>0</v>
      </c>
      <c r="O14" s="282" t="n">
        <f aca="false">M14+N14</f>
        <v>100</v>
      </c>
      <c r="P14" s="282"/>
    </row>
    <row r="15" customFormat="false" ht="15" hidden="false" customHeight="false" outlineLevel="0" collapsed="false">
      <c r="B15" s="277" t="n">
        <v>2</v>
      </c>
      <c r="C15" s="278" t="str">
        <f aca="false">VLOOKUP(B15,'ORÇAMENTO ANALÍTICO'!$B$7:$K$74,4,0)</f>
        <v>MOVIMENTO DE TERRA</v>
      </c>
      <c r="D15" s="279" t="n">
        <f aca="false">'ORÇAMENTO ANALÍTICO'!K88+'ORÇAMENTO ANALÍTICO'!K28</f>
        <v>37311.41</v>
      </c>
      <c r="E15" s="280" t="n">
        <f aca="false">D15/$D$24</f>
        <v>0.0188403695414737</v>
      </c>
      <c r="F15" s="281" t="n">
        <v>25</v>
      </c>
      <c r="G15" s="282" t="n">
        <f aca="false">F15</f>
        <v>25</v>
      </c>
      <c r="H15" s="281" t="n">
        <v>25</v>
      </c>
      <c r="I15" s="282" t="n">
        <f aca="false">H15+G15</f>
        <v>50</v>
      </c>
      <c r="J15" s="281" t="n">
        <v>50</v>
      </c>
      <c r="K15" s="282" t="n">
        <f aca="false">I15+J15</f>
        <v>100</v>
      </c>
      <c r="L15" s="281" t="n">
        <v>0</v>
      </c>
      <c r="M15" s="282" t="n">
        <f aca="false">K15+L15</f>
        <v>100</v>
      </c>
      <c r="N15" s="281" t="n">
        <v>0</v>
      </c>
      <c r="O15" s="282" t="n">
        <f aca="false">M15+N15</f>
        <v>100</v>
      </c>
      <c r="P15" s="282"/>
    </row>
    <row r="16" customFormat="false" ht="15" hidden="false" customHeight="false" outlineLevel="0" collapsed="false">
      <c r="B16" s="277" t="n">
        <v>3</v>
      </c>
      <c r="C16" s="278" t="str">
        <f aca="false">VLOOKUP(B16,'ORÇAMENTO ANALÍTICO'!$B$7:$K$74,4,0)</f>
        <v>FUNDAÇÕES</v>
      </c>
      <c r="D16" s="279" t="n">
        <f aca="false">'ORÇAMENTO ANALÍTICO'!K33+'ORÇAMENTO ANALÍTICO'!K93</f>
        <v>220591.23</v>
      </c>
      <c r="E16" s="280" t="n">
        <f aca="false">D16/$D$24</f>
        <v>0.111387382326431</v>
      </c>
      <c r="F16" s="281" t="n">
        <v>30</v>
      </c>
      <c r="G16" s="282" t="n">
        <f aca="false">F16</f>
        <v>30</v>
      </c>
      <c r="H16" s="281" t="n">
        <v>30</v>
      </c>
      <c r="I16" s="282" t="n">
        <f aca="false">H16+G16</f>
        <v>60</v>
      </c>
      <c r="J16" s="281" t="n">
        <v>40</v>
      </c>
      <c r="K16" s="282" t="n">
        <f aca="false">I16+J16</f>
        <v>100</v>
      </c>
      <c r="L16" s="281" t="n">
        <v>0</v>
      </c>
      <c r="M16" s="282" t="n">
        <f aca="false">K16+L16</f>
        <v>100</v>
      </c>
      <c r="N16" s="281" t="n">
        <v>0</v>
      </c>
      <c r="O16" s="282" t="n">
        <f aca="false">M16+N16</f>
        <v>100</v>
      </c>
      <c r="P16" s="282"/>
    </row>
    <row r="17" customFormat="false" ht="15" hidden="false" customHeight="false" outlineLevel="0" collapsed="false">
      <c r="B17" s="277" t="n">
        <v>4</v>
      </c>
      <c r="C17" s="278" t="str">
        <f aca="false">VLOOKUP(B17,'ORÇAMENTO ANALÍTICO'!$B$7:$K$74,4,0)</f>
        <v>INFRAESTRUTURA (BLOCO DE TRANSIÇÃO)</v>
      </c>
      <c r="D17" s="279" t="n">
        <f aca="false">'ORÇAMENTO ANALÍTICO'!K100+'ORÇAMENTO ANALÍTICO'!K40</f>
        <v>180685.6</v>
      </c>
      <c r="E17" s="280" t="n">
        <f aca="false">D17/$D$24</f>
        <v>0.0912370632689276</v>
      </c>
      <c r="F17" s="281" t="n">
        <v>30</v>
      </c>
      <c r="G17" s="282" t="n">
        <f aca="false">F17</f>
        <v>30</v>
      </c>
      <c r="H17" s="281" t="n">
        <v>30</v>
      </c>
      <c r="I17" s="282" t="n">
        <f aca="false">H17+G17</f>
        <v>60</v>
      </c>
      <c r="J17" s="281" t="n">
        <v>40</v>
      </c>
      <c r="K17" s="282" t="n">
        <f aca="false">I17+J17</f>
        <v>100</v>
      </c>
      <c r="L17" s="281" t="n">
        <v>0</v>
      </c>
      <c r="M17" s="282" t="n">
        <f aca="false">K17+L17</f>
        <v>100</v>
      </c>
      <c r="N17" s="281" t="n">
        <v>0</v>
      </c>
      <c r="O17" s="282" t="n">
        <f aca="false">M17+N17</f>
        <v>100</v>
      </c>
      <c r="P17" s="282"/>
    </row>
    <row r="18" customFormat="false" ht="15" hidden="false" customHeight="false" outlineLevel="0" collapsed="false">
      <c r="B18" s="277" t="n">
        <v>5</v>
      </c>
      <c r="C18" s="278" t="str">
        <f aca="false">VLOOKUP(B18,'ORÇAMENTO ANALÍTICO'!$B$7:$K$74,4,0)</f>
        <v>MESOESTRUTURA (PEGÕES E ALAS)</v>
      </c>
      <c r="D18" s="279" t="n">
        <f aca="false">'ORÇAMENTO ANALÍTICO'!K47+'ORÇAMENTO ANALÍTICO'!K107</f>
        <v>566307.84</v>
      </c>
      <c r="E18" s="280" t="n">
        <f aca="false">D18/$D$24</f>
        <v>0.28595673494606</v>
      </c>
      <c r="F18" s="281" t="n">
        <v>0</v>
      </c>
      <c r="G18" s="282" t="n">
        <f aca="false">F18</f>
        <v>0</v>
      </c>
      <c r="H18" s="281" t="n">
        <v>25</v>
      </c>
      <c r="I18" s="282" t="n">
        <f aca="false">H18+G18</f>
        <v>25</v>
      </c>
      <c r="J18" s="281" t="n">
        <v>25</v>
      </c>
      <c r="K18" s="282" t="n">
        <f aca="false">I18+J18</f>
        <v>50</v>
      </c>
      <c r="L18" s="281" t="n">
        <v>50</v>
      </c>
      <c r="M18" s="282" t="n">
        <f aca="false">K18+L18</f>
        <v>100</v>
      </c>
      <c r="N18" s="281" t="n">
        <v>0</v>
      </c>
      <c r="O18" s="282" t="n">
        <f aca="false">M18+N18</f>
        <v>100</v>
      </c>
      <c r="P18" s="282"/>
    </row>
    <row r="19" customFormat="false" ht="15" hidden="false" customHeight="false" outlineLevel="0" collapsed="false">
      <c r="B19" s="277" t="n">
        <v>6</v>
      </c>
      <c r="C19" s="278" t="str">
        <f aca="false">VLOOKUP(B19,'ORÇAMENTO ANALÍTICO'!$B$7:$K$74,4,0)</f>
        <v>SUPERESTRUTURA (TABULEIRO)</v>
      </c>
      <c r="D19" s="279" t="n">
        <f aca="false">'ORÇAMENTO ANALÍTICO'!K114+'ORÇAMENTO ANALÍTICO'!K54</f>
        <v>730827.88</v>
      </c>
      <c r="E19" s="280" t="n">
        <f aca="false">D19/$D$24</f>
        <v>0.36903101036417</v>
      </c>
      <c r="F19" s="281" t="n">
        <v>0</v>
      </c>
      <c r="G19" s="282" t="n">
        <f aca="false">F19</f>
        <v>0</v>
      </c>
      <c r="H19" s="281" t="n">
        <v>20</v>
      </c>
      <c r="I19" s="282" t="n">
        <f aca="false">H19+G19</f>
        <v>20</v>
      </c>
      <c r="J19" s="281" t="n">
        <v>0</v>
      </c>
      <c r="K19" s="282" t="n">
        <f aca="false">I19+J19</f>
        <v>20</v>
      </c>
      <c r="L19" s="281" t="n">
        <v>20</v>
      </c>
      <c r="M19" s="282" t="n">
        <f aca="false">K19+L19</f>
        <v>40</v>
      </c>
      <c r="N19" s="281" t="n">
        <v>60</v>
      </c>
      <c r="O19" s="282" t="n">
        <f aca="false">M19+N19</f>
        <v>100</v>
      </c>
      <c r="P19" s="282"/>
    </row>
    <row r="20" customFormat="false" ht="15" hidden="false" customHeight="false" outlineLevel="0" collapsed="false">
      <c r="B20" s="277" t="n">
        <v>7</v>
      </c>
      <c r="C20" s="278" t="str">
        <f aca="false">VLOOKUP(B20,'ORÇAMENTO ANALÍTICO'!$B$7:$K$74,4,0)</f>
        <v>SERVIÇOS COMPLEMENTARES</v>
      </c>
      <c r="D20" s="279" t="n">
        <f aca="false">'ORÇAMENTO ANALÍTICO'!K65+'ORÇAMENTO ANALÍTICO'!K125</f>
        <v>1177.92</v>
      </c>
      <c r="E20" s="280" t="n">
        <f aca="false">D20/$D$24</f>
        <v>0.000594789853567386</v>
      </c>
      <c r="F20" s="281" t="n">
        <v>0</v>
      </c>
      <c r="G20" s="282" t="n">
        <f aca="false">F20</f>
        <v>0</v>
      </c>
      <c r="H20" s="281" t="n">
        <v>0</v>
      </c>
      <c r="I20" s="282" t="n">
        <f aca="false">H20+G20</f>
        <v>0</v>
      </c>
      <c r="J20" s="281" t="n">
        <v>0</v>
      </c>
      <c r="K20" s="282" t="n">
        <f aca="false">I20+J20</f>
        <v>0</v>
      </c>
      <c r="L20" s="281" t="n">
        <v>20</v>
      </c>
      <c r="M20" s="282" t="n">
        <f aca="false">K20+L20</f>
        <v>20</v>
      </c>
      <c r="N20" s="281" t="n">
        <v>80</v>
      </c>
      <c r="O20" s="282" t="n">
        <f aca="false">M20+N20</f>
        <v>100</v>
      </c>
      <c r="P20" s="282"/>
    </row>
    <row r="21" customFormat="false" ht="15" hidden="false" customHeight="false" outlineLevel="0" collapsed="false">
      <c r="B21" s="277" t="n">
        <v>8</v>
      </c>
      <c r="C21" s="278" t="str">
        <f aca="false">VLOOKUP(B21,'ORÇAMENTO ANALÍTICO'!$B$7:$K$74,4,0)</f>
        <v>LIMPEZA FINAL DE OBRA</v>
      </c>
      <c r="D21" s="279" t="n">
        <f aca="false">'ORÇAMENTO ANALÍTICO'!K129+'ORÇAMENTO ANALÍTICO'!K69</f>
        <v>1966.14</v>
      </c>
      <c r="E21" s="280" t="n">
        <f aca="false">D21/$D$24</f>
        <v>0.000992800973489693</v>
      </c>
      <c r="F21" s="281" t="n">
        <v>0</v>
      </c>
      <c r="G21" s="282" t="n">
        <f aca="false">F21</f>
        <v>0</v>
      </c>
      <c r="H21" s="281" t="n">
        <v>0</v>
      </c>
      <c r="I21" s="282" t="n">
        <f aca="false">H21+G21</f>
        <v>0</v>
      </c>
      <c r="J21" s="281" t="n">
        <v>0</v>
      </c>
      <c r="K21" s="282" t="n">
        <f aca="false">I21+J21</f>
        <v>0</v>
      </c>
      <c r="L21" s="281" t="n">
        <v>0</v>
      </c>
      <c r="M21" s="282" t="n">
        <f aca="false">K21+L21</f>
        <v>0</v>
      </c>
      <c r="N21" s="281" t="n">
        <v>100</v>
      </c>
      <c r="O21" s="282" t="n">
        <f aca="false">M21+N21</f>
        <v>100</v>
      </c>
      <c r="P21" s="282"/>
    </row>
    <row r="22" customFormat="false" ht="15" hidden="false" customHeight="false" outlineLevel="0" collapsed="false">
      <c r="B22" s="283"/>
      <c r="C22" s="284"/>
      <c r="D22" s="105"/>
      <c r="E22" s="105"/>
    </row>
    <row r="23" customFormat="false" ht="18" hidden="false" customHeight="true" outlineLevel="0" collapsed="false">
      <c r="B23" s="285" t="s">
        <v>206</v>
      </c>
      <c r="C23" s="285"/>
      <c r="D23" s="286"/>
      <c r="E23" s="287" t="n">
        <f aca="false">SUM(E14:E21)</f>
        <v>1</v>
      </c>
      <c r="F23" s="288" t="n">
        <f aca="false">IF(SUM(F14:F21)=0,0,SUMPRODUCT($E$14:$E$21,F14:F21))</f>
        <v>10.208538068174</v>
      </c>
      <c r="G23" s="289" t="n">
        <f aca="false">F23</f>
        <v>10.208538068174</v>
      </c>
      <c r="H23" s="288" t="n">
        <f aca="false">IF(SUM(H14:H21)=0,0,SUMPRODUCT($E$14:$E$21,H14:H21))</f>
        <v>24.7380766491089</v>
      </c>
      <c r="I23" s="289" t="n">
        <f aca="false">H23+F23</f>
        <v>34.946614717283</v>
      </c>
      <c r="J23" s="288" t="n">
        <f aca="false">IF(SUM(J14:J21)=0,0,SUMPRODUCT($E$14:$E$21,J14:J21))</f>
        <v>21.0743086235748</v>
      </c>
      <c r="K23" s="289" t="n">
        <f aca="false">I23+J23</f>
        <v>56.0209233408577</v>
      </c>
      <c r="L23" s="288" t="n">
        <f aca="false">IF(SUM(L14:L21)=0,0,SUMPRODUCT($E$14:$E$21,L14:L21))</f>
        <v>21.6903527516577</v>
      </c>
      <c r="M23" s="289" t="n">
        <f aca="false">K23+L23</f>
        <v>77.7112760925155</v>
      </c>
      <c r="N23" s="288" t="n">
        <f aca="false">IF(SUM(N14:N21)=0,0,SUMPRODUCT($E$14:$E$21,N14:N21))</f>
        <v>22.2887239074846</v>
      </c>
      <c r="O23" s="289" t="n">
        <f aca="false">M23+N23</f>
        <v>100</v>
      </c>
      <c r="P23" s="289"/>
    </row>
    <row r="24" customFormat="false" ht="18" hidden="false" customHeight="true" outlineLevel="0" collapsed="false">
      <c r="B24" s="285" t="s">
        <v>207</v>
      </c>
      <c r="C24" s="285"/>
      <c r="D24" s="290" t="n">
        <f aca="false">SUM(D14:D21)</f>
        <v>1980396.93</v>
      </c>
      <c r="E24" s="287"/>
      <c r="F24" s="288" t="n">
        <f aca="false">IF(SUM(F14:F21)=0,0,SUMPRODUCT($D$14:$D$21,F14:F21)/100)</f>
        <v>202169.5745</v>
      </c>
      <c r="G24" s="289" t="n">
        <f aca="false">F24</f>
        <v>202169.5745</v>
      </c>
      <c r="H24" s="288" t="n">
        <f aca="false">IF(SUM(H14:H21)=0,0,SUMPRODUCT($D$14:$D$21,H14:H21)/100)</f>
        <v>489912.1105</v>
      </c>
      <c r="I24" s="289" t="n">
        <f aca="false">H24+G24</f>
        <v>692081.685</v>
      </c>
      <c r="J24" s="288" t="n">
        <f aca="false">IF(SUM(J14:J21)=0,0,SUMPRODUCT($D$14:$D$21,J14:J21)/100)</f>
        <v>417354.961</v>
      </c>
      <c r="K24" s="289" t="n">
        <f aca="false">I24+J24</f>
        <v>1109436.646</v>
      </c>
      <c r="L24" s="288" t="n">
        <f aca="false">IF(SUM(L14:L21)=0,0,SUMPRODUCT($D$14:$D$21,L14:L21)/100)</f>
        <v>429555.08</v>
      </c>
      <c r="M24" s="289" t="n">
        <f aca="false">K24+L24</f>
        <v>1538991.726</v>
      </c>
      <c r="N24" s="288" t="n">
        <f aca="false">IF(SUM(N14:N21)=0,0,SUMPRODUCT($D$14:$D$21,N14:N21)/100)</f>
        <v>441405.204</v>
      </c>
      <c r="O24" s="289" t="n">
        <f aca="false">M24+N24</f>
        <v>1980396.93</v>
      </c>
      <c r="P24" s="289"/>
    </row>
    <row r="25" customFormat="false" ht="15" hidden="false" customHeight="false" outlineLevel="0" collapsed="false">
      <c r="B25" s="291"/>
      <c r="C25" s="291"/>
      <c r="D25" s="292"/>
      <c r="E25" s="292"/>
    </row>
    <row r="26" customFormat="false" ht="39" hidden="false" customHeight="true" outlineLevel="0" collapsed="false">
      <c r="B26" s="291"/>
      <c r="C26" s="291"/>
      <c r="D26" s="293"/>
      <c r="E26" s="293"/>
      <c r="H26" s="256"/>
      <c r="I26" s="256"/>
      <c r="J26" s="256"/>
      <c r="K26" s="256"/>
      <c r="L26" s="256"/>
      <c r="M26" s="256"/>
      <c r="N26" s="256"/>
      <c r="O26" s="256"/>
      <c r="P26" s="256"/>
    </row>
    <row r="27" customFormat="false" ht="11.25" hidden="false" customHeight="true" outlineLevel="0" collapsed="false">
      <c r="B27" s="291"/>
      <c r="C27" s="291"/>
      <c r="D27" s="293"/>
      <c r="E27" s="241" t="str">
        <f aca="false">'ORÇAMENTO ANALÍTICO'!B139</f>
        <v>Coromandel/MG</v>
      </c>
      <c r="F27" s="241"/>
      <c r="H27" s="242" t="s">
        <v>125</v>
      </c>
      <c r="I27" s="294" t="str">
        <f aca="false">'ORÇAMENTO ANALÍTICO'!H140</f>
        <v>Igor de Moura Lemes Pereira</v>
      </c>
      <c r="J27" s="294"/>
      <c r="K27" s="294"/>
      <c r="L27" s="295"/>
      <c r="M27" s="295"/>
      <c r="N27" s="295"/>
      <c r="O27" s="295"/>
      <c r="P27" s="295"/>
    </row>
    <row r="28" customFormat="false" ht="12" hidden="false" customHeight="true" outlineLevel="0" collapsed="false">
      <c r="B28" s="296"/>
      <c r="C28" s="296"/>
      <c r="D28" s="293"/>
      <c r="E28" s="245" t="s">
        <v>124</v>
      </c>
      <c r="F28" s="245"/>
      <c r="H28" s="242" t="s">
        <v>127</v>
      </c>
      <c r="I28" s="246" t="str">
        <f aca="false">'ORÇAMENTO ANALÍTICO'!H141</f>
        <v>Engenheiro Civil</v>
      </c>
      <c r="J28" s="246"/>
      <c r="K28" s="246"/>
      <c r="L28" s="297"/>
      <c r="M28" s="297"/>
      <c r="N28" s="297"/>
      <c r="O28" s="297"/>
      <c r="P28" s="297"/>
    </row>
    <row r="29" customFormat="false" ht="9.75" hidden="false" customHeight="true" outlineLevel="0" collapsed="false">
      <c r="B29" s="296"/>
      <c r="C29" s="296"/>
      <c r="D29" s="293"/>
      <c r="E29" s="37"/>
      <c r="F29" s="37"/>
      <c r="H29" s="242" t="s">
        <v>130</v>
      </c>
      <c r="I29" s="246" t="str">
        <f aca="false">('ORÇAMENTO ANALÍTICO'!H142)</f>
        <v>MG 212932/D</v>
      </c>
      <c r="J29" s="246"/>
      <c r="K29" s="246"/>
      <c r="L29" s="297"/>
      <c r="M29" s="297"/>
      <c r="N29" s="297"/>
      <c r="O29" s="297"/>
      <c r="P29" s="297"/>
    </row>
    <row r="30" customFormat="false" ht="15" hidden="false" customHeight="false" outlineLevel="0" collapsed="false">
      <c r="B30" s="296"/>
      <c r="C30" s="296"/>
      <c r="D30" s="298"/>
      <c r="E30" s="248" t="s">
        <v>129</v>
      </c>
      <c r="F30" s="248"/>
      <c r="H30" s="242" t="s">
        <v>133</v>
      </c>
      <c r="I30" s="250"/>
      <c r="J30" s="250"/>
      <c r="K30" s="250"/>
      <c r="L30" s="250"/>
      <c r="M30" s="250"/>
      <c r="N30" s="250"/>
      <c r="O30" s="250"/>
      <c r="P30" s="250"/>
    </row>
    <row r="31" customFormat="false" ht="15" hidden="false" customHeight="false" outlineLevel="0" collapsed="false">
      <c r="E31" s="245" t="s">
        <v>132</v>
      </c>
      <c r="F31" s="245"/>
      <c r="H31" s="256"/>
      <c r="I31" s="256"/>
      <c r="J31" s="256"/>
      <c r="K31" s="256"/>
      <c r="L31" s="256"/>
      <c r="M31" s="256"/>
      <c r="N31" s="256"/>
      <c r="O31" s="256"/>
      <c r="P31" s="256"/>
    </row>
    <row r="32" customFormat="false" ht="15" hidden="false" customHeight="false" outlineLevel="0" collapsed="false">
      <c r="H32" s="256"/>
      <c r="I32" s="256"/>
      <c r="J32" s="256"/>
      <c r="K32" s="256"/>
      <c r="L32" s="256"/>
      <c r="M32" s="256"/>
      <c r="N32" s="256"/>
      <c r="O32" s="256"/>
      <c r="P32" s="256"/>
    </row>
  </sheetData>
  <mergeCells count="31">
    <mergeCell ref="G3:P3"/>
    <mergeCell ref="B5:E5"/>
    <mergeCell ref="F5:K5"/>
    <mergeCell ref="B6:E6"/>
    <mergeCell ref="F6:K6"/>
    <mergeCell ref="B7:H7"/>
    <mergeCell ref="I7:P7"/>
    <mergeCell ref="B8:E8"/>
    <mergeCell ref="F8:K8"/>
    <mergeCell ref="B9:E9"/>
    <mergeCell ref="F9:H9"/>
    <mergeCell ref="I9:P9"/>
    <mergeCell ref="B11:B12"/>
    <mergeCell ref="C11:C12"/>
    <mergeCell ref="D11:D12"/>
    <mergeCell ref="E11:E12"/>
    <mergeCell ref="F11:G11"/>
    <mergeCell ref="H11:I11"/>
    <mergeCell ref="J11:K11"/>
    <mergeCell ref="L11:M11"/>
    <mergeCell ref="N11:O11"/>
    <mergeCell ref="B23:C23"/>
    <mergeCell ref="B24:C24"/>
    <mergeCell ref="E27:F27"/>
    <mergeCell ref="I27:K27"/>
    <mergeCell ref="E28:F28"/>
    <mergeCell ref="I28:K28"/>
    <mergeCell ref="I29:K29"/>
    <mergeCell ref="E30:F30"/>
    <mergeCell ref="I30:K30"/>
    <mergeCell ref="E31:F31"/>
  </mergeCells>
  <conditionalFormatting sqref="I15:I21 F15:H18 N18:P18 J18:K18 L15:L18">
    <cfRule type="cellIs" priority="2" operator="greaterThan" aboveAverage="0" equalAverage="0" bottom="0" percent="0" rank="0" text="" dxfId="15">
      <formula>100</formula>
    </cfRule>
  </conditionalFormatting>
  <conditionalFormatting sqref="F14:I14 L14">
    <cfRule type="cellIs" priority="3" operator="greaterThan" aboveAverage="0" equalAverage="0" bottom="0" percent="0" rank="0" text="" dxfId="16">
      <formula>100</formula>
    </cfRule>
  </conditionalFormatting>
  <conditionalFormatting sqref="E27 E30">
    <cfRule type="cellIs" priority="4" operator="equal" aboveAverage="0" equalAverage="0" bottom="0" percent="0" rank="0" text="" dxfId="17">
      <formula>0</formula>
    </cfRule>
  </conditionalFormatting>
  <conditionalFormatting sqref="I27:I30">
    <cfRule type="cellIs" priority="5" operator="equal" aboveAverage="0" equalAverage="0" bottom="0" percent="0" rank="0" text="" dxfId="18">
      <formula>0</formula>
    </cfRule>
  </conditionalFormatting>
  <conditionalFormatting sqref="F19:H20 L19:L20">
    <cfRule type="cellIs" priority="6" operator="greaterThan" aboveAverage="0" equalAverage="0" bottom="0" percent="0" rank="0" text="" dxfId="19">
      <formula>100</formula>
    </cfRule>
  </conditionalFormatting>
  <conditionalFormatting sqref="F21:H21 L21">
    <cfRule type="cellIs" priority="7" operator="greaterThan" aboveAverage="0" equalAverage="0" bottom="0" percent="0" rank="0" text="" dxfId="20">
      <formula>100</formula>
    </cfRule>
  </conditionalFormatting>
  <conditionalFormatting sqref="N15:P17 J15:K17">
    <cfRule type="cellIs" priority="8" operator="greaterThan" aboveAverage="0" equalAverage="0" bottom="0" percent="0" rank="0" text="" dxfId="21">
      <formula>100</formula>
    </cfRule>
  </conditionalFormatting>
  <conditionalFormatting sqref="N14:P14 J14:K14 M14:M21">
    <cfRule type="cellIs" priority="9" operator="greaterThan" aboveAverage="0" equalAverage="0" bottom="0" percent="0" rank="0" text="" dxfId="22">
      <formula>100</formula>
    </cfRule>
  </conditionalFormatting>
  <conditionalFormatting sqref="N19:P20 J19:K20">
    <cfRule type="cellIs" priority="10" operator="greaterThan" aboveAverage="0" equalAverage="0" bottom="0" percent="0" rank="0" text="" dxfId="23">
      <formula>100</formula>
    </cfRule>
  </conditionalFormatting>
  <conditionalFormatting sqref="N21:P21 J21:K21">
    <cfRule type="cellIs" priority="11" operator="greaterThan" aboveAverage="0" equalAverage="0" bottom="0" percent="0" rank="0" text="" dxfId="24">
      <formula>100</formula>
    </cfRule>
  </conditionalFormatting>
  <printOptions headings="false" gridLines="false" gridLinesSet="true" horizontalCentered="true" verticalCentered="false"/>
  <pageMargins left="0.196527777777778" right="0.196527777777778" top="0.433333333333333" bottom="0.472916666666667" header="0.511805555555555" footer="0.31527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&amp;R&amp;"Arial,Normal"&amp;7Página: &amp;P de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1"/>
  <sheetViews>
    <sheetView showFormulas="false" showGridLines="false" showRowColHeaders="true" showZeros="true" rightToLeft="false" tabSelected="false" showOutlineSymbols="true" defaultGridColor="true" view="pageBreakPreview" topLeftCell="A1" colorId="64" zoomScale="95" zoomScaleNormal="100" zoomScalePageLayoutView="95" workbookViewId="0">
      <selection pane="topLeft" activeCell="I3" activeCellId="0" sqref="I3"/>
    </sheetView>
  </sheetViews>
  <sheetFormatPr defaultColWidth="11.640625" defaultRowHeight="13.8" zeroHeight="false" outlineLevelRow="0" outlineLevelCol="0"/>
  <cols>
    <col collapsed="false" customWidth="true" hidden="false" outlineLevel="0" max="1" min="1" style="299" width="1.39"/>
    <col collapsed="false" customWidth="true" hidden="false" outlineLevel="0" max="2" min="2" style="299" width="32.68"/>
    <col collapsed="false" customWidth="true" hidden="false" outlineLevel="0" max="3" min="3" style="299" width="12.85"/>
    <col collapsed="false" customWidth="true" hidden="false" outlineLevel="0" max="4" min="4" style="299" width="30.69"/>
    <col collapsed="false" customWidth="true" hidden="false" outlineLevel="0" max="5" min="5" style="299" width="21.7"/>
    <col collapsed="false" customWidth="true" hidden="false" outlineLevel="0" max="6" min="6" style="299" width="32.68"/>
    <col collapsed="false" customWidth="true" hidden="false" outlineLevel="0" max="7" min="7" style="299" width="1.39"/>
    <col collapsed="false" customWidth="true" hidden="false" outlineLevel="0" max="9" min="8" style="299" width="41.7"/>
    <col collapsed="false" customWidth="true" hidden="false" outlineLevel="0" max="64" min="10" style="299" width="9.13"/>
  </cols>
  <sheetData>
    <row r="1" customFormat="false" ht="29.25" hidden="false" customHeight="true" outlineLevel="0" collapsed="false"/>
    <row r="2" customFormat="false" ht="62.25" hidden="false" customHeight="true" outlineLevel="0" collapsed="false">
      <c r="B2" s="300"/>
      <c r="C2" s="300"/>
      <c r="D2" s="300"/>
      <c r="E2" s="301"/>
      <c r="F2" s="302" t="s">
        <v>208</v>
      </c>
    </row>
    <row r="3" customFormat="false" ht="71.25" hidden="false" customHeight="true" outlineLevel="0" collapsed="false"/>
    <row r="4" customFormat="false" ht="30" hidden="false" customHeight="true" outlineLevel="0" collapsed="false">
      <c r="C4" s="303" t="s">
        <v>208</v>
      </c>
      <c r="D4" s="303"/>
      <c r="E4" s="303"/>
    </row>
    <row r="5" customFormat="false" ht="26.25" hidden="false" customHeight="true" outlineLevel="0" collapsed="false">
      <c r="C5" s="303" t="s">
        <v>209</v>
      </c>
      <c r="D5" s="304" t="s">
        <v>13</v>
      </c>
      <c r="E5" s="305" t="s">
        <v>210</v>
      </c>
    </row>
    <row r="6" customFormat="false" ht="26.25" hidden="false" customHeight="true" outlineLevel="0" collapsed="false">
      <c r="C6" s="306" t="s">
        <v>211</v>
      </c>
      <c r="D6" s="307" t="s">
        <v>212</v>
      </c>
      <c r="E6" s="308" t="n">
        <v>0.0467</v>
      </c>
      <c r="G6" s="309"/>
      <c r="H6" s="309"/>
      <c r="I6" s="309"/>
    </row>
    <row r="7" customFormat="false" ht="26.25" hidden="false" customHeight="true" outlineLevel="0" collapsed="false">
      <c r="C7" s="307" t="s">
        <v>213</v>
      </c>
      <c r="D7" s="307" t="s">
        <v>214</v>
      </c>
      <c r="E7" s="310" t="n">
        <v>0.0074</v>
      </c>
      <c r="G7" s="309"/>
      <c r="H7" s="309"/>
      <c r="I7" s="309"/>
    </row>
    <row r="8" customFormat="false" ht="26.25" hidden="false" customHeight="true" outlineLevel="0" collapsed="false">
      <c r="C8" s="307" t="s">
        <v>215</v>
      </c>
      <c r="D8" s="307" t="s">
        <v>216</v>
      </c>
      <c r="E8" s="310" t="n">
        <v>0.0097</v>
      </c>
      <c r="G8" s="309"/>
      <c r="H8" s="309"/>
      <c r="I8" s="309"/>
    </row>
    <row r="9" customFormat="false" ht="26.25" hidden="false" customHeight="true" outlineLevel="0" collapsed="false">
      <c r="C9" s="307" t="s">
        <v>217</v>
      </c>
      <c r="D9" s="307" t="s">
        <v>218</v>
      </c>
      <c r="E9" s="310" t="n">
        <v>0.0096</v>
      </c>
      <c r="G9" s="309"/>
      <c r="H9" s="309"/>
      <c r="I9" s="309"/>
    </row>
    <row r="10" customFormat="false" ht="26.25" hidden="false" customHeight="true" outlineLevel="0" collapsed="false">
      <c r="C10" s="307" t="s">
        <v>219</v>
      </c>
      <c r="D10" s="307" t="s">
        <v>220</v>
      </c>
      <c r="E10" s="310" t="n">
        <v>0.0753</v>
      </c>
      <c r="G10" s="309"/>
      <c r="H10" s="309"/>
      <c r="I10" s="309"/>
    </row>
    <row r="11" customFormat="false" ht="26.25" hidden="false" customHeight="true" outlineLevel="0" collapsed="false">
      <c r="C11" s="306" t="s">
        <v>221</v>
      </c>
      <c r="D11" s="307" t="s">
        <v>222</v>
      </c>
      <c r="E11" s="310" t="n">
        <v>0.0365</v>
      </c>
      <c r="G11" s="309"/>
      <c r="H11" s="309"/>
      <c r="I11" s="309"/>
    </row>
    <row r="12" customFormat="false" ht="26.25" hidden="false" customHeight="true" outlineLevel="0" collapsed="false">
      <c r="C12" s="306" t="s">
        <v>223</v>
      </c>
      <c r="D12" s="307" t="s">
        <v>224</v>
      </c>
      <c r="E12" s="310" t="n">
        <v>0.028</v>
      </c>
    </row>
    <row r="13" customFormat="false" ht="26.25" hidden="false" customHeight="true" outlineLevel="0" collapsed="false">
      <c r="C13" s="307"/>
      <c r="D13" s="311" t="s">
        <v>225</v>
      </c>
      <c r="E13" s="310" t="n">
        <v>0.05</v>
      </c>
    </row>
    <row r="14" customFormat="false" ht="46.25" hidden="false" customHeight="false" outlineLevel="0" collapsed="false">
      <c r="C14" s="307"/>
      <c r="D14" s="311" t="s">
        <v>226</v>
      </c>
      <c r="E14" s="310" t="n">
        <v>0.4</v>
      </c>
    </row>
    <row r="15" customFormat="false" ht="35.05" hidden="false" customHeight="false" outlineLevel="0" collapsed="false">
      <c r="C15" s="306" t="s">
        <v>227</v>
      </c>
      <c r="D15" s="307" t="s">
        <v>228</v>
      </c>
      <c r="E15" s="310" t="n">
        <v>0.045</v>
      </c>
    </row>
    <row r="16" customFormat="false" ht="28.5" hidden="false" customHeight="true" outlineLevel="0" collapsed="false">
      <c r="C16" s="312" t="s">
        <v>229</v>
      </c>
      <c r="D16" s="313" t="s">
        <v>230</v>
      </c>
      <c r="E16" s="314" t="n">
        <f aca="false">ROUND(((1+$E$6+$E$7+$E$8)*(1+$E$9)*(1+$E$10))/(1-$E$11-$E$12)-1,4)</f>
        <v>0.2345</v>
      </c>
    </row>
    <row r="17" customFormat="false" ht="28.5" hidden="false" customHeight="true" outlineLevel="0" collapsed="false">
      <c r="C17" s="312" t="s">
        <v>231</v>
      </c>
      <c r="D17" s="313" t="s">
        <v>232</v>
      </c>
      <c r="E17" s="314" t="n">
        <f aca="false">ROUND(((1+$E$6+$E$7+$E$8)*(1+$E$9)*(1+$E$10))/(1-$E$11-$E$12-$E$15)-1,4)</f>
        <v>0.2969</v>
      </c>
    </row>
    <row r="19" customFormat="false" ht="25.5" hidden="false" customHeight="true" outlineLevel="0" collapsed="false">
      <c r="C19" s="315" t="s">
        <v>233</v>
      </c>
      <c r="D19" s="315"/>
      <c r="E19" s="315"/>
      <c r="F19" s="316"/>
      <c r="G19" s="316"/>
      <c r="H19" s="316"/>
      <c r="I19" s="316"/>
    </row>
    <row r="20" customFormat="false" ht="90" hidden="false" customHeight="true" outlineLevel="0" collapsed="false">
      <c r="C20" s="317"/>
      <c r="D20" s="317"/>
      <c r="E20" s="317"/>
    </row>
    <row r="21" customFormat="false" ht="20.25" hidden="false" customHeight="true" outlineLevel="0" collapsed="false">
      <c r="C21" s="318"/>
      <c r="D21" s="318"/>
      <c r="E21" s="318"/>
    </row>
    <row r="22" customFormat="false" ht="41.25" hidden="false" customHeight="true" outlineLevel="0" collapsed="false">
      <c r="C22" s="319" t="s">
        <v>234</v>
      </c>
      <c r="D22" s="319"/>
      <c r="E22" s="319"/>
    </row>
    <row r="23" customFormat="false" ht="26.25" hidden="false" customHeight="true" outlineLevel="0" collapsed="false">
      <c r="C23" s="319" t="s">
        <v>235</v>
      </c>
      <c r="D23" s="319"/>
      <c r="E23" s="319"/>
    </row>
    <row r="24" customFormat="false" ht="15.75" hidden="false" customHeight="true" outlineLevel="0" collapsed="false">
      <c r="C24" s="319" t="s">
        <v>236</v>
      </c>
      <c r="D24" s="319"/>
      <c r="E24" s="319"/>
    </row>
    <row r="25" customFormat="false" ht="36" hidden="false" customHeight="true" outlineLevel="0" collapsed="false">
      <c r="C25" s="319" t="s">
        <v>237</v>
      </c>
      <c r="D25" s="319"/>
      <c r="E25" s="319"/>
    </row>
    <row r="26" customFormat="false" ht="17.25" hidden="false" customHeight="true" outlineLevel="0" collapsed="false">
      <c r="C26" s="319" t="s">
        <v>238</v>
      </c>
      <c r="D26" s="319"/>
      <c r="E26" s="319"/>
    </row>
    <row r="27" customFormat="false" ht="17.25" hidden="false" customHeight="true" outlineLevel="0" collapsed="false">
      <c r="C27" s="319" t="s">
        <v>239</v>
      </c>
      <c r="D27" s="319"/>
      <c r="E27" s="319"/>
    </row>
    <row r="28" customFormat="false" ht="17.25" hidden="false" customHeight="true" outlineLevel="0" collapsed="false">
      <c r="C28" s="319" t="s">
        <v>240</v>
      </c>
      <c r="D28" s="319"/>
      <c r="E28" s="319"/>
    </row>
    <row r="29" customFormat="false" ht="17.25" hidden="false" customHeight="true" outlineLevel="0" collapsed="false">
      <c r="C29" s="319" t="s">
        <v>241</v>
      </c>
      <c r="D29" s="319"/>
      <c r="E29" s="319"/>
    </row>
    <row r="30" customFormat="false" ht="11.25" hidden="false" customHeight="true" outlineLevel="0" collapsed="false">
      <c r="B30" s="320"/>
      <c r="C30" s="320"/>
      <c r="D30" s="320"/>
      <c r="E30" s="320"/>
      <c r="F30" s="320"/>
    </row>
    <row r="31" customFormat="false" ht="66" hidden="false" customHeight="true" outlineLevel="0" collapsed="false">
      <c r="B31" s="321" t="str">
        <f aca="false">_xlfn.CONCAT("Declaro para os devidos fins que o regime de Contribuição Previdenciária sobre a Receita Bruta adotado para elaboração do orçamento foi ",IF(_xlfn.CONCAT('ORÇAMENTO ANALÍTICO'!$G$7:$G$9)="SIM","COM","SEM")," Desoneração, e que esta é a alternativa mais adequada para a Administração Pública.")</f>
        <v>Declaro para os devidos fins que o regime de Contribuição Previdenciária sobre a Receita Bruta adotado para elaboração do orçamento foi SEM Desoneração, e que esta é a alternativa mais adequada para a Administração Pública.</v>
      </c>
      <c r="C31" s="321"/>
      <c r="D31" s="321"/>
      <c r="E31" s="322"/>
      <c r="F31" s="320"/>
      <c r="G31" s="323"/>
      <c r="H31" s="323"/>
      <c r="I31" s="323"/>
    </row>
    <row r="32" customFormat="false" ht="15" hidden="false" customHeight="true" outlineLevel="0" collapsed="false">
      <c r="A32" s="324"/>
      <c r="B32" s="325" t="str">
        <f aca="false">'ORÇAMENTO ANALÍTICO'!B139:D139</f>
        <v>Coromandel/MG</v>
      </c>
      <c r="C32" s="23"/>
      <c r="D32" s="23"/>
      <c r="E32" s="326" t="s">
        <v>125</v>
      </c>
      <c r="F32" s="327" t="str">
        <f aca="false">_xlfn.CONCAT('ORÇAMENTO ANALÍTICO'!H140:K140)</f>
        <v>Igor de Moura Lemes Pereira</v>
      </c>
      <c r="G32" s="328"/>
      <c r="H32" s="328"/>
      <c r="I32" s="328"/>
    </row>
    <row r="33" customFormat="false" ht="15" hidden="false" customHeight="true" outlineLevel="0" collapsed="false">
      <c r="B33" s="329" t="s">
        <v>124</v>
      </c>
      <c r="C33" s="330"/>
      <c r="D33" s="330"/>
      <c r="E33" s="326" t="s">
        <v>127</v>
      </c>
      <c r="F33" s="331" t="str">
        <f aca="false">_xlfn.CONCAT('ORÇAMENTO ANALÍTICO'!H141:K141)</f>
        <v>Engenheiro Civil</v>
      </c>
      <c r="G33" s="332"/>
      <c r="H33" s="332"/>
      <c r="I33" s="332"/>
    </row>
    <row r="34" customFormat="false" ht="15" hidden="false" customHeight="true" outlineLevel="0" collapsed="false">
      <c r="B34" s="333"/>
      <c r="C34" s="1"/>
      <c r="D34" s="1"/>
      <c r="E34" s="326" t="s">
        <v>130</v>
      </c>
      <c r="F34" s="331" t="str">
        <f aca="false">_xlfn.CONCAT('ORÇAMENTO ANALÍTICO'!H142:K142)</f>
        <v>MG 212932/D</v>
      </c>
      <c r="G34" s="332"/>
      <c r="H34" s="332"/>
      <c r="I34" s="332"/>
    </row>
    <row r="35" customFormat="false" ht="15" hidden="false" customHeight="true" outlineLevel="0" collapsed="false">
      <c r="B35" s="334" t="str">
        <f aca="false">'ORÇAMENTO ANALÍTICO'!B142:D142</f>
        <v>19 de Agosto de 2025</v>
      </c>
      <c r="C35" s="335"/>
      <c r="D35" s="335"/>
      <c r="E35" s="326" t="s">
        <v>133</v>
      </c>
      <c r="F35" s="331" t="str">
        <f aca="false">_xlfn.CONCAT('ORÇAMENTO ANALÍTICO'!H143:K143)</f>
        <v/>
      </c>
      <c r="G35" s="336"/>
      <c r="H35" s="336"/>
      <c r="I35" s="336"/>
    </row>
    <row r="36" customFormat="false" ht="18" hidden="false" customHeight="true" outlineLevel="0" collapsed="false">
      <c r="B36" s="329" t="s">
        <v>132</v>
      </c>
      <c r="C36" s="330"/>
      <c r="D36" s="330"/>
      <c r="E36" s="320"/>
      <c r="F36" s="320"/>
    </row>
    <row r="37" customFormat="false" ht="13.5" hidden="false" customHeight="true" outlineLevel="0" collapsed="false">
      <c r="C37" s="337"/>
      <c r="D37" s="337"/>
      <c r="E37" s="337"/>
    </row>
    <row r="38" customFormat="false" ht="9.75" hidden="false" customHeight="true" outlineLevel="0" collapsed="false">
      <c r="C38" s="337"/>
      <c r="D38" s="337"/>
      <c r="I38" s="338"/>
      <c r="J38" s="339"/>
    </row>
    <row r="39" customFormat="false" ht="12" hidden="false" customHeight="true" outlineLevel="0" collapsed="false">
      <c r="C39" s="337"/>
      <c r="D39" s="337"/>
      <c r="I39" s="338"/>
      <c r="J39" s="339"/>
    </row>
    <row r="40" customFormat="false" ht="12" hidden="false" customHeight="true" outlineLevel="0" collapsed="false">
      <c r="I40" s="338"/>
      <c r="J40" s="339"/>
    </row>
    <row r="41" customFormat="false" ht="12" hidden="false" customHeight="true" outlineLevel="0" collapsed="false">
      <c r="I41" s="339"/>
      <c r="J41" s="339"/>
    </row>
  </sheetData>
  <mergeCells count="22">
    <mergeCell ref="C4:E4"/>
    <mergeCell ref="G6:I6"/>
    <mergeCell ref="G7:I7"/>
    <mergeCell ref="G8:I8"/>
    <mergeCell ref="G9:I9"/>
    <mergeCell ref="G10:I10"/>
    <mergeCell ref="G11:I11"/>
    <mergeCell ref="C13:C14"/>
    <mergeCell ref="C19:E19"/>
    <mergeCell ref="C20:E20"/>
    <mergeCell ref="C22:E22"/>
    <mergeCell ref="C23:E23"/>
    <mergeCell ref="C24:E24"/>
    <mergeCell ref="C25:E25"/>
    <mergeCell ref="C26:E26"/>
    <mergeCell ref="C27:E27"/>
    <mergeCell ref="C28:E28"/>
    <mergeCell ref="C29:E29"/>
    <mergeCell ref="B31:D31"/>
    <mergeCell ref="C37:E37"/>
    <mergeCell ref="C38:D38"/>
    <mergeCell ref="C39:D39"/>
  </mergeCells>
  <conditionalFormatting sqref="F19:I19">
    <cfRule type="expression" priority="2" aboveAverage="0" equalAverage="0" bottom="0" percent="0" rank="0" text="" dxfId="25">
      <formula>$Q$11="Não"</formula>
    </cfRule>
  </conditionalFormatting>
  <conditionalFormatting sqref="B32 B35">
    <cfRule type="cellIs" priority="3" operator="equal" aboveAverage="0" equalAverage="0" bottom="0" percent="0" rank="0" text="" dxfId="26">
      <formula>0</formula>
    </cfRule>
  </conditionalFormatting>
  <conditionalFormatting sqref="F32:F35">
    <cfRule type="cellIs" priority="4" operator="equal" aboveAverage="0" equalAverage="0" bottom="0" percent="0" rank="0" text="" dxfId="27">
      <formula>0</formula>
    </cfRule>
  </conditionalFormatting>
  <printOptions headings="false" gridLines="false" gridLinesSet="true" horizontalCentered="true" verticalCentered="false"/>
  <pageMargins left="0.433333333333333" right="0.433333333333333" top="0.7875" bottom="0.747916666666667" header="0.511805555555555" footer="0.315277777777778"/>
  <pageSetup paperSize="9" scale="6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&amp;R&amp;"Arial,Normal"&amp;9Página: &amp;P de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C19"/>
  <sheetViews>
    <sheetView showFormulas="false" showGridLines="true" showRowColHeaders="true" showZeros="true" rightToLeft="false" tabSelected="false" showOutlineSymbols="true" defaultGridColor="true" view="pageBreakPreview" topLeftCell="A1" colorId="64" zoomScale="95" zoomScaleNormal="100" zoomScalePageLayoutView="95" workbookViewId="0">
      <selection pane="topLeft" activeCell="N26" activeCellId="0" sqref="N26"/>
    </sheetView>
  </sheetViews>
  <sheetFormatPr defaultColWidth="11.640625" defaultRowHeight="13.8" zeroHeight="false" outlineLevelRow="0" outlineLevelCol="0"/>
  <cols>
    <col collapsed="false" customWidth="true" hidden="false" outlineLevel="0" max="64" min="1" style="0" width="8.67"/>
  </cols>
  <sheetData>
    <row r="2" customFormat="false" ht="13.8" hidden="false" customHeight="false" outlineLevel="0" collapsed="false">
      <c r="B2" s="86" t="s">
        <v>242</v>
      </c>
    </row>
    <row r="3" customFormat="false" ht="13.8" hidden="false" customHeight="false" outlineLevel="0" collapsed="false">
      <c r="B3" s="340" t="n">
        <v>20</v>
      </c>
    </row>
    <row r="4" customFormat="false" ht="13.8" hidden="false" customHeight="false" outlineLevel="0" collapsed="false">
      <c r="B4" s="340" t="n">
        <v>25</v>
      </c>
    </row>
    <row r="5" customFormat="false" ht="13.8" hidden="false" customHeight="false" outlineLevel="0" collapsed="false">
      <c r="B5" s="340" t="n">
        <v>30</v>
      </c>
    </row>
    <row r="6" customFormat="false" ht="13.8" hidden="false" customHeight="false" outlineLevel="0" collapsed="false">
      <c r="B6" s="340" t="n">
        <v>40</v>
      </c>
    </row>
    <row r="7" customFormat="false" ht="13.8" hidden="false" customHeight="false" outlineLevel="0" collapsed="false">
      <c r="B7" s="340" t="n">
        <v>50</v>
      </c>
    </row>
    <row r="8" customFormat="false" ht="13.8" hidden="false" customHeight="false" outlineLevel="0" collapsed="false">
      <c r="B8" s="340" t="n">
        <v>60</v>
      </c>
    </row>
    <row r="10" customFormat="false" ht="13.8" hidden="false" customHeight="false" outlineLevel="0" collapsed="false">
      <c r="B10" s="86" t="s">
        <v>243</v>
      </c>
    </row>
    <row r="11" customFormat="false" ht="13.8" hidden="false" customHeight="false" outlineLevel="0" collapsed="false">
      <c r="B11" s="340" t="n">
        <v>5</v>
      </c>
      <c r="C11" s="340" t="n">
        <v>0.154</v>
      </c>
    </row>
    <row r="12" customFormat="false" ht="13.8" hidden="false" customHeight="false" outlineLevel="0" collapsed="false">
      <c r="B12" s="340" t="n">
        <v>6.3</v>
      </c>
      <c r="C12" s="341" t="n">
        <v>0.245</v>
      </c>
    </row>
    <row r="13" customFormat="false" ht="13.8" hidden="false" customHeight="false" outlineLevel="0" collapsed="false">
      <c r="B13" s="340" t="n">
        <v>8</v>
      </c>
      <c r="C13" s="341" t="n">
        <v>0.395</v>
      </c>
    </row>
    <row r="14" customFormat="false" ht="13.8" hidden="false" customHeight="false" outlineLevel="0" collapsed="false">
      <c r="B14" s="340" t="n">
        <v>10</v>
      </c>
      <c r="C14" s="341" t="n">
        <v>0.617</v>
      </c>
    </row>
    <row r="15" customFormat="false" ht="13.8" hidden="false" customHeight="false" outlineLevel="0" collapsed="false">
      <c r="B15" s="340" t="n">
        <v>12.5</v>
      </c>
      <c r="C15" s="341" t="n">
        <v>0.963</v>
      </c>
    </row>
    <row r="16" customFormat="false" ht="13.8" hidden="false" customHeight="false" outlineLevel="0" collapsed="false">
      <c r="B16" s="340" t="n">
        <v>16</v>
      </c>
      <c r="C16" s="341" t="n">
        <v>1.578</v>
      </c>
    </row>
    <row r="17" customFormat="false" ht="13.8" hidden="false" customHeight="false" outlineLevel="0" collapsed="false">
      <c r="B17" s="340" t="n">
        <v>20</v>
      </c>
      <c r="C17" s="341" t="n">
        <v>2.466</v>
      </c>
    </row>
    <row r="18" customFormat="false" ht="13.8" hidden="false" customHeight="false" outlineLevel="0" collapsed="false">
      <c r="B18" s="340" t="n">
        <v>25</v>
      </c>
      <c r="C18" s="341" t="n">
        <v>3.853</v>
      </c>
    </row>
    <row r="19" customFormat="false" ht="13.8" hidden="false" customHeight="false" outlineLevel="0" collapsed="false">
      <c r="B19" s="340" t="n">
        <v>32</v>
      </c>
      <c r="C19" s="341" t="n">
        <v>6.313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14484</TotalTime>
  <Application>LibreOffice/6.4.6.2$Windows_X86_64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2017-03-16T13:13:12Z</dcterms:created>
  <dc:creator>Guilherme</dc:creator>
  <dc:description/>
  <dc:language>pt-BR</dc:language>
  <cp:lastModifiedBy/>
  <cp:lastPrinted>2025-09-04T16:37:30Z</cp:lastPrinted>
  <dcterms:modified xsi:type="dcterms:W3CDTF">2025-09-05T09:19:30Z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